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vit\Desktop\"/>
    </mc:Choice>
  </mc:AlternateContent>
  <xr:revisionPtr revIDLastSave="0" documentId="13_ncr:1_{7014A6A7-A853-4F7F-814B-FF4EA335C52C}" xr6:coauthVersionLast="45" xr6:coauthVersionMax="45" xr10:uidLastSave="{00000000-0000-0000-0000-000000000000}"/>
  <workbookProtection workbookAlgorithmName="SHA-512" workbookHashValue="5v4iAa6SrKcHWg4BXJYNGIFlbnkb9eE4cqBldbOUv5r+27k78wmpnykh5MwNCU+1DIk+TvOHVAvDHc4hOaGA4g==" workbookSaltValue="JuYhwC0ehSL8Q3YKkRANWA==" workbookSpinCount="100000" lockStructure="1"/>
  <bookViews>
    <workbookView xWindow="-108" yWindow="-108" windowWidth="23256" windowHeight="12576" xr2:uid="{00000000-000D-0000-FFFF-FFFF00000000}"/>
  </bookViews>
  <sheets>
    <sheet name="SCHEDA PRODOTTI" sheetId="1" r:id="rId1"/>
    <sheet name="RIEPILOGO ORDINE" sheetId="2" r:id="rId2"/>
    <sheet name="CONTRATTO PRELIMINARE" sheetId="4" state="hidden" r:id="rId3"/>
    <sheet name="Foglio3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B5" i="2" s="1"/>
  <c r="L8" i="3"/>
  <c r="M8" i="3" s="1"/>
  <c r="N8" i="3" s="1"/>
  <c r="O8" i="3" s="1"/>
  <c r="P8" i="3" s="1"/>
  <c r="Q8" i="3" s="1"/>
  <c r="R8" i="3" s="1"/>
  <c r="S8" i="3" s="1"/>
  <c r="T8" i="3" s="1"/>
  <c r="U8" i="3" s="1"/>
  <c r="V8" i="3" s="1"/>
  <c r="K102" i="3"/>
  <c r="K101" i="3"/>
  <c r="K94" i="3"/>
  <c r="K93" i="3"/>
  <c r="K86" i="3"/>
  <c r="K83" i="3"/>
  <c r="K82" i="3"/>
  <c r="K74" i="3"/>
  <c r="K73" i="3"/>
  <c r="K62" i="3"/>
  <c r="K61" i="3"/>
  <c r="K54" i="3"/>
  <c r="K52" i="3"/>
  <c r="K46" i="3"/>
  <c r="K43" i="3"/>
  <c r="K33" i="3"/>
  <c r="K23" i="3"/>
  <c r="K22" i="3"/>
  <c r="K14" i="3"/>
  <c r="K13" i="3"/>
  <c r="L13" i="3"/>
  <c r="S111" i="3"/>
  <c r="R111" i="3"/>
  <c r="Q111" i="3"/>
  <c r="P111" i="3"/>
  <c r="O111" i="3"/>
  <c r="N111" i="3"/>
  <c r="M111" i="3"/>
  <c r="L111" i="3"/>
  <c r="S110" i="3"/>
  <c r="R110" i="3"/>
  <c r="Q110" i="3"/>
  <c r="P110" i="3"/>
  <c r="O110" i="3"/>
  <c r="N110" i="3"/>
  <c r="M110" i="3"/>
  <c r="L110" i="3"/>
  <c r="S109" i="3"/>
  <c r="R109" i="3"/>
  <c r="Q109" i="3"/>
  <c r="P109" i="3"/>
  <c r="O109" i="3"/>
  <c r="N109" i="3"/>
  <c r="M109" i="3"/>
  <c r="L109" i="3"/>
  <c r="S108" i="3"/>
  <c r="R108" i="3"/>
  <c r="Q108" i="3"/>
  <c r="P108" i="3"/>
  <c r="O108" i="3"/>
  <c r="N108" i="3"/>
  <c r="M108" i="3"/>
  <c r="L108" i="3"/>
  <c r="S107" i="3"/>
  <c r="R107" i="3"/>
  <c r="Q107" i="3"/>
  <c r="P107" i="3"/>
  <c r="O107" i="3"/>
  <c r="N107" i="3"/>
  <c r="M107" i="3"/>
  <c r="L107" i="3"/>
  <c r="S106" i="3"/>
  <c r="R106" i="3"/>
  <c r="Q106" i="3"/>
  <c r="P106" i="3"/>
  <c r="O106" i="3"/>
  <c r="N106" i="3"/>
  <c r="M106" i="3"/>
  <c r="L106" i="3"/>
  <c r="S105" i="3"/>
  <c r="R105" i="3"/>
  <c r="Q105" i="3"/>
  <c r="P105" i="3"/>
  <c r="O105" i="3"/>
  <c r="N105" i="3"/>
  <c r="M105" i="3"/>
  <c r="L105" i="3"/>
  <c r="K105" i="3" s="1"/>
  <c r="S104" i="3"/>
  <c r="R104" i="3"/>
  <c r="Q104" i="3"/>
  <c r="P104" i="3"/>
  <c r="O104" i="3"/>
  <c r="N104" i="3"/>
  <c r="M104" i="3"/>
  <c r="L104" i="3"/>
  <c r="K104" i="3" s="1"/>
  <c r="S103" i="3"/>
  <c r="R103" i="3"/>
  <c r="Q103" i="3"/>
  <c r="P103" i="3"/>
  <c r="O103" i="3"/>
  <c r="N103" i="3"/>
  <c r="M103" i="3"/>
  <c r="L103" i="3"/>
  <c r="K103" i="3" s="1"/>
  <c r="S102" i="3"/>
  <c r="R102" i="3"/>
  <c r="Q102" i="3"/>
  <c r="P102" i="3"/>
  <c r="O102" i="3"/>
  <c r="N102" i="3"/>
  <c r="M102" i="3"/>
  <c r="L102" i="3"/>
  <c r="S101" i="3"/>
  <c r="R101" i="3"/>
  <c r="Q101" i="3"/>
  <c r="P101" i="3"/>
  <c r="O101" i="3"/>
  <c r="N101" i="3"/>
  <c r="M101" i="3"/>
  <c r="L101" i="3"/>
  <c r="S100" i="3"/>
  <c r="R100" i="3"/>
  <c r="Q100" i="3"/>
  <c r="P100" i="3"/>
  <c r="O100" i="3"/>
  <c r="N100" i="3"/>
  <c r="M100" i="3"/>
  <c r="L100" i="3"/>
  <c r="K100" i="3" s="1"/>
  <c r="S99" i="3"/>
  <c r="R99" i="3"/>
  <c r="Q99" i="3"/>
  <c r="P99" i="3"/>
  <c r="O99" i="3"/>
  <c r="N99" i="3"/>
  <c r="M99" i="3"/>
  <c r="L99" i="3"/>
  <c r="K99" i="3" s="1"/>
  <c r="S98" i="3"/>
  <c r="R98" i="3"/>
  <c r="Q98" i="3"/>
  <c r="P98" i="3"/>
  <c r="O98" i="3"/>
  <c r="N98" i="3"/>
  <c r="M98" i="3"/>
  <c r="L98" i="3"/>
  <c r="K98" i="3" s="1"/>
  <c r="S97" i="3"/>
  <c r="R97" i="3"/>
  <c r="Q97" i="3"/>
  <c r="P97" i="3"/>
  <c r="O97" i="3"/>
  <c r="N97" i="3"/>
  <c r="M97" i="3"/>
  <c r="L97" i="3"/>
  <c r="K97" i="3" s="1"/>
  <c r="S96" i="3"/>
  <c r="R96" i="3"/>
  <c r="Q96" i="3"/>
  <c r="P96" i="3"/>
  <c r="O96" i="3"/>
  <c r="N96" i="3"/>
  <c r="M96" i="3"/>
  <c r="L96" i="3"/>
  <c r="S95" i="3"/>
  <c r="R95" i="3"/>
  <c r="Q95" i="3"/>
  <c r="P95" i="3"/>
  <c r="O95" i="3"/>
  <c r="N95" i="3"/>
  <c r="M95" i="3"/>
  <c r="L95" i="3"/>
  <c r="K95" i="3" s="1"/>
  <c r="S94" i="3"/>
  <c r="R94" i="3"/>
  <c r="Q94" i="3"/>
  <c r="P94" i="3"/>
  <c r="O94" i="3"/>
  <c r="N94" i="3"/>
  <c r="M94" i="3"/>
  <c r="L94" i="3"/>
  <c r="S93" i="3"/>
  <c r="R93" i="3"/>
  <c r="Q93" i="3"/>
  <c r="P93" i="3"/>
  <c r="O93" i="3"/>
  <c r="N93" i="3"/>
  <c r="M93" i="3"/>
  <c r="L93" i="3"/>
  <c r="S92" i="3"/>
  <c r="R92" i="3"/>
  <c r="Q92" i="3"/>
  <c r="P92" i="3"/>
  <c r="O92" i="3"/>
  <c r="N92" i="3"/>
  <c r="M92" i="3"/>
  <c r="L92" i="3"/>
  <c r="K92" i="3" s="1"/>
  <c r="S91" i="3"/>
  <c r="R91" i="3"/>
  <c r="Q91" i="3"/>
  <c r="P91" i="3"/>
  <c r="O91" i="3"/>
  <c r="N91" i="3"/>
  <c r="M91" i="3"/>
  <c r="L91" i="3"/>
  <c r="K91" i="3" s="1"/>
  <c r="S90" i="3"/>
  <c r="R90" i="3"/>
  <c r="Q90" i="3"/>
  <c r="P90" i="3"/>
  <c r="O90" i="3"/>
  <c r="N90" i="3"/>
  <c r="M90" i="3"/>
  <c r="L90" i="3"/>
  <c r="K90" i="3" s="1"/>
  <c r="S89" i="3"/>
  <c r="R89" i="3"/>
  <c r="Q89" i="3"/>
  <c r="P89" i="3"/>
  <c r="O89" i="3"/>
  <c r="N89" i="3"/>
  <c r="M89" i="3"/>
  <c r="L89" i="3"/>
  <c r="K89" i="3" s="1"/>
  <c r="S88" i="3"/>
  <c r="R88" i="3"/>
  <c r="Q88" i="3"/>
  <c r="P88" i="3"/>
  <c r="O88" i="3"/>
  <c r="N88" i="3"/>
  <c r="M88" i="3"/>
  <c r="L88" i="3"/>
  <c r="K88" i="3" s="1"/>
  <c r="S87" i="3"/>
  <c r="R87" i="3"/>
  <c r="Q87" i="3"/>
  <c r="P87" i="3"/>
  <c r="O87" i="3"/>
  <c r="N87" i="3"/>
  <c r="M87" i="3"/>
  <c r="L87" i="3"/>
  <c r="K87" i="3" s="1"/>
  <c r="S86" i="3"/>
  <c r="R86" i="3"/>
  <c r="Q86" i="3"/>
  <c r="P86" i="3"/>
  <c r="O86" i="3"/>
  <c r="N86" i="3"/>
  <c r="M86" i="3"/>
  <c r="L86" i="3"/>
  <c r="S85" i="3"/>
  <c r="R85" i="3"/>
  <c r="Q85" i="3"/>
  <c r="P85" i="3"/>
  <c r="O85" i="3"/>
  <c r="N85" i="3"/>
  <c r="M85" i="3"/>
  <c r="L85" i="3"/>
  <c r="S84" i="3"/>
  <c r="R84" i="3"/>
  <c r="Q84" i="3"/>
  <c r="P84" i="3"/>
  <c r="O84" i="3"/>
  <c r="N84" i="3"/>
  <c r="M84" i="3"/>
  <c r="L84" i="3"/>
  <c r="S83" i="3"/>
  <c r="R83" i="3"/>
  <c r="Q83" i="3"/>
  <c r="P83" i="3"/>
  <c r="O83" i="3"/>
  <c r="N83" i="3"/>
  <c r="M83" i="3"/>
  <c r="L83" i="3"/>
  <c r="S82" i="3"/>
  <c r="R82" i="3"/>
  <c r="Q82" i="3"/>
  <c r="P82" i="3"/>
  <c r="O82" i="3"/>
  <c r="N82" i="3"/>
  <c r="M82" i="3"/>
  <c r="L82" i="3"/>
  <c r="S81" i="3"/>
  <c r="R81" i="3"/>
  <c r="Q81" i="3"/>
  <c r="P81" i="3"/>
  <c r="O81" i="3"/>
  <c r="N81" i="3"/>
  <c r="M81" i="3"/>
  <c r="L81" i="3"/>
  <c r="K81" i="3" s="1"/>
  <c r="S80" i="3"/>
  <c r="R80" i="3"/>
  <c r="Q80" i="3"/>
  <c r="P80" i="3"/>
  <c r="O80" i="3"/>
  <c r="N80" i="3"/>
  <c r="M80" i="3"/>
  <c r="L80" i="3"/>
  <c r="K80" i="3" s="1"/>
  <c r="S79" i="3"/>
  <c r="R79" i="3"/>
  <c r="Q79" i="3"/>
  <c r="P79" i="3"/>
  <c r="O79" i="3"/>
  <c r="N79" i="3"/>
  <c r="M79" i="3"/>
  <c r="L79" i="3"/>
  <c r="S78" i="3"/>
  <c r="R78" i="3"/>
  <c r="Q78" i="3"/>
  <c r="P78" i="3"/>
  <c r="O78" i="3"/>
  <c r="N78" i="3"/>
  <c r="M78" i="3"/>
  <c r="L78" i="3"/>
  <c r="K78" i="3" s="1"/>
  <c r="S77" i="3"/>
  <c r="R77" i="3"/>
  <c r="Q77" i="3"/>
  <c r="P77" i="3"/>
  <c r="O77" i="3"/>
  <c r="N77" i="3"/>
  <c r="M77" i="3"/>
  <c r="L77" i="3"/>
  <c r="K77" i="3" s="1"/>
  <c r="S76" i="3"/>
  <c r="R76" i="3"/>
  <c r="Q76" i="3"/>
  <c r="P76" i="3"/>
  <c r="O76" i="3"/>
  <c r="N76" i="3"/>
  <c r="M76" i="3"/>
  <c r="L76" i="3"/>
  <c r="K76" i="3" s="1"/>
  <c r="S75" i="3"/>
  <c r="R75" i="3"/>
  <c r="Q75" i="3"/>
  <c r="P75" i="3"/>
  <c r="O75" i="3"/>
  <c r="N75" i="3"/>
  <c r="M75" i="3"/>
  <c r="L75" i="3"/>
  <c r="K75" i="3" s="1"/>
  <c r="S74" i="3"/>
  <c r="R74" i="3"/>
  <c r="Q74" i="3"/>
  <c r="P74" i="3"/>
  <c r="O74" i="3"/>
  <c r="N74" i="3"/>
  <c r="M74" i="3"/>
  <c r="L74" i="3"/>
  <c r="S73" i="3"/>
  <c r="R73" i="3"/>
  <c r="Q73" i="3"/>
  <c r="P73" i="3"/>
  <c r="O73" i="3"/>
  <c r="N73" i="3"/>
  <c r="M73" i="3"/>
  <c r="L73" i="3"/>
  <c r="S72" i="3"/>
  <c r="R72" i="3"/>
  <c r="Q72" i="3"/>
  <c r="P72" i="3"/>
  <c r="O72" i="3"/>
  <c r="N72" i="3"/>
  <c r="M72" i="3"/>
  <c r="L72" i="3"/>
  <c r="S71" i="3"/>
  <c r="R71" i="3"/>
  <c r="Q71" i="3"/>
  <c r="P71" i="3"/>
  <c r="O71" i="3"/>
  <c r="N71" i="3"/>
  <c r="M71" i="3"/>
  <c r="L71" i="3"/>
  <c r="S70" i="3"/>
  <c r="R70" i="3"/>
  <c r="Q70" i="3"/>
  <c r="P70" i="3"/>
  <c r="O70" i="3"/>
  <c r="N70" i="3"/>
  <c r="M70" i="3"/>
  <c r="L70" i="3"/>
  <c r="K70" i="3" s="1"/>
  <c r="S69" i="3"/>
  <c r="R69" i="3"/>
  <c r="Q69" i="3"/>
  <c r="P69" i="3"/>
  <c r="O69" i="3"/>
  <c r="N69" i="3"/>
  <c r="M69" i="3"/>
  <c r="L69" i="3"/>
  <c r="K69" i="3" s="1"/>
  <c r="S68" i="3"/>
  <c r="R68" i="3"/>
  <c r="Q68" i="3"/>
  <c r="P68" i="3"/>
  <c r="O68" i="3"/>
  <c r="N68" i="3"/>
  <c r="M68" i="3"/>
  <c r="L68" i="3"/>
  <c r="S67" i="3"/>
  <c r="R67" i="3"/>
  <c r="Q67" i="3"/>
  <c r="P67" i="3"/>
  <c r="O67" i="3"/>
  <c r="N67" i="3"/>
  <c r="M67" i="3"/>
  <c r="L67" i="3"/>
  <c r="K67" i="3" s="1"/>
  <c r="S66" i="3"/>
  <c r="R66" i="3"/>
  <c r="Q66" i="3"/>
  <c r="P66" i="3"/>
  <c r="O66" i="3"/>
  <c r="N66" i="3"/>
  <c r="M66" i="3"/>
  <c r="L66" i="3"/>
  <c r="K66" i="3" s="1"/>
  <c r="S65" i="3"/>
  <c r="R65" i="3"/>
  <c r="Q65" i="3"/>
  <c r="P65" i="3"/>
  <c r="O65" i="3"/>
  <c r="N65" i="3"/>
  <c r="M65" i="3"/>
  <c r="L65" i="3"/>
  <c r="K65" i="3" s="1"/>
  <c r="S64" i="3"/>
  <c r="R64" i="3"/>
  <c r="Q64" i="3"/>
  <c r="P64" i="3"/>
  <c r="O64" i="3"/>
  <c r="N64" i="3"/>
  <c r="M64" i="3"/>
  <c r="L64" i="3"/>
  <c r="K64" i="3" s="1"/>
  <c r="S63" i="3"/>
  <c r="R63" i="3"/>
  <c r="Q63" i="3"/>
  <c r="P63" i="3"/>
  <c r="O63" i="3"/>
  <c r="N63" i="3"/>
  <c r="M63" i="3"/>
  <c r="L63" i="3"/>
  <c r="S62" i="3"/>
  <c r="R62" i="3"/>
  <c r="Q62" i="3"/>
  <c r="P62" i="3"/>
  <c r="O62" i="3"/>
  <c r="N62" i="3"/>
  <c r="M62" i="3"/>
  <c r="L62" i="3"/>
  <c r="S61" i="3"/>
  <c r="R61" i="3"/>
  <c r="Q61" i="3"/>
  <c r="P61" i="3"/>
  <c r="O61" i="3"/>
  <c r="N61" i="3"/>
  <c r="M61" i="3"/>
  <c r="L61" i="3"/>
  <c r="S60" i="3"/>
  <c r="R60" i="3"/>
  <c r="Q60" i="3"/>
  <c r="P60" i="3"/>
  <c r="O60" i="3"/>
  <c r="N60" i="3"/>
  <c r="M60" i="3"/>
  <c r="L60" i="3"/>
  <c r="K60" i="3" s="1"/>
  <c r="S59" i="3"/>
  <c r="R59" i="3"/>
  <c r="Q59" i="3"/>
  <c r="P59" i="3"/>
  <c r="O59" i="3"/>
  <c r="N59" i="3"/>
  <c r="M59" i="3"/>
  <c r="L59" i="3"/>
  <c r="K59" i="3" s="1"/>
  <c r="S58" i="3"/>
  <c r="R58" i="3"/>
  <c r="Q58" i="3"/>
  <c r="P58" i="3"/>
  <c r="O58" i="3"/>
  <c r="N58" i="3"/>
  <c r="M58" i="3"/>
  <c r="L58" i="3"/>
  <c r="K58" i="3" s="1"/>
  <c r="S57" i="3"/>
  <c r="R57" i="3"/>
  <c r="Q57" i="3"/>
  <c r="P57" i="3"/>
  <c r="O57" i="3"/>
  <c r="N57" i="3"/>
  <c r="M57" i="3"/>
  <c r="L57" i="3"/>
  <c r="K57" i="3" s="1"/>
  <c r="S56" i="3"/>
  <c r="R56" i="3"/>
  <c r="Q56" i="3"/>
  <c r="P56" i="3"/>
  <c r="O56" i="3"/>
  <c r="N56" i="3"/>
  <c r="M56" i="3"/>
  <c r="L56" i="3"/>
  <c r="K56" i="3" s="1"/>
  <c r="S55" i="3"/>
  <c r="R55" i="3"/>
  <c r="Q55" i="3"/>
  <c r="P55" i="3"/>
  <c r="O55" i="3"/>
  <c r="N55" i="3"/>
  <c r="M55" i="3"/>
  <c r="L55" i="3"/>
  <c r="K55" i="3" s="1"/>
  <c r="S54" i="3"/>
  <c r="R54" i="3"/>
  <c r="Q54" i="3"/>
  <c r="P54" i="3"/>
  <c r="O54" i="3"/>
  <c r="N54" i="3"/>
  <c r="M54" i="3"/>
  <c r="L54" i="3"/>
  <c r="S53" i="3"/>
  <c r="R53" i="3"/>
  <c r="Q53" i="3"/>
  <c r="P53" i="3"/>
  <c r="O53" i="3"/>
  <c r="N53" i="3"/>
  <c r="M53" i="3"/>
  <c r="L53" i="3"/>
  <c r="S52" i="3"/>
  <c r="R52" i="3"/>
  <c r="Q52" i="3"/>
  <c r="P52" i="3"/>
  <c r="O52" i="3"/>
  <c r="N52" i="3"/>
  <c r="M52" i="3"/>
  <c r="L52" i="3"/>
  <c r="S51" i="3"/>
  <c r="R51" i="3"/>
  <c r="Q51" i="3"/>
  <c r="P51" i="3"/>
  <c r="O51" i="3"/>
  <c r="N51" i="3"/>
  <c r="M51" i="3"/>
  <c r="L51" i="3"/>
  <c r="K51" i="3" s="1"/>
  <c r="S50" i="3"/>
  <c r="R50" i="3"/>
  <c r="Q50" i="3"/>
  <c r="P50" i="3"/>
  <c r="O50" i="3"/>
  <c r="N50" i="3"/>
  <c r="M50" i="3"/>
  <c r="L50" i="3"/>
  <c r="K50" i="3" s="1"/>
  <c r="S49" i="3"/>
  <c r="R49" i="3"/>
  <c r="Q49" i="3"/>
  <c r="P49" i="3"/>
  <c r="O49" i="3"/>
  <c r="N49" i="3"/>
  <c r="M49" i="3"/>
  <c r="L49" i="3"/>
  <c r="K49" i="3" s="1"/>
  <c r="S48" i="3"/>
  <c r="R48" i="3"/>
  <c r="Q48" i="3"/>
  <c r="P48" i="3"/>
  <c r="O48" i="3"/>
  <c r="N48" i="3"/>
  <c r="M48" i="3"/>
  <c r="L48" i="3"/>
  <c r="K48" i="3" s="1"/>
  <c r="S47" i="3"/>
  <c r="R47" i="3"/>
  <c r="Q47" i="3"/>
  <c r="P47" i="3"/>
  <c r="O47" i="3"/>
  <c r="N47" i="3"/>
  <c r="M47" i="3"/>
  <c r="L47" i="3"/>
  <c r="K47" i="3" s="1"/>
  <c r="S46" i="3"/>
  <c r="R46" i="3"/>
  <c r="Q46" i="3"/>
  <c r="P46" i="3"/>
  <c r="O46" i="3"/>
  <c r="N46" i="3"/>
  <c r="M46" i="3"/>
  <c r="L46" i="3"/>
  <c r="S45" i="3"/>
  <c r="R45" i="3"/>
  <c r="Q45" i="3"/>
  <c r="P45" i="3"/>
  <c r="O45" i="3"/>
  <c r="N45" i="3"/>
  <c r="M45" i="3"/>
  <c r="L45" i="3"/>
  <c r="S44" i="3"/>
  <c r="R44" i="3"/>
  <c r="Q44" i="3"/>
  <c r="P44" i="3"/>
  <c r="O44" i="3"/>
  <c r="N44" i="3"/>
  <c r="M44" i="3"/>
  <c r="L44" i="3"/>
  <c r="K44" i="3" s="1"/>
  <c r="S43" i="3"/>
  <c r="R43" i="3"/>
  <c r="Q43" i="3"/>
  <c r="P43" i="3"/>
  <c r="O43" i="3"/>
  <c r="N43" i="3"/>
  <c r="M43" i="3"/>
  <c r="L43" i="3"/>
  <c r="S42" i="3"/>
  <c r="R42" i="3"/>
  <c r="Q42" i="3"/>
  <c r="P42" i="3"/>
  <c r="O42" i="3"/>
  <c r="N42" i="3"/>
  <c r="M42" i="3"/>
  <c r="L42" i="3"/>
  <c r="K42" i="3" s="1"/>
  <c r="S41" i="3"/>
  <c r="R41" i="3"/>
  <c r="Q41" i="3"/>
  <c r="P41" i="3"/>
  <c r="O41" i="3"/>
  <c r="N41" i="3"/>
  <c r="M41" i="3"/>
  <c r="L41" i="3"/>
  <c r="S40" i="3"/>
  <c r="R40" i="3"/>
  <c r="Q40" i="3"/>
  <c r="P40" i="3"/>
  <c r="O40" i="3"/>
  <c r="N40" i="3"/>
  <c r="M40" i="3"/>
  <c r="L40" i="3"/>
  <c r="K40" i="3" s="1"/>
  <c r="S39" i="3"/>
  <c r="R39" i="3"/>
  <c r="Q39" i="3"/>
  <c r="P39" i="3"/>
  <c r="O39" i="3"/>
  <c r="N39" i="3"/>
  <c r="M39" i="3"/>
  <c r="L39" i="3"/>
  <c r="K39" i="3" s="1"/>
  <c r="S38" i="3"/>
  <c r="R38" i="3"/>
  <c r="Q38" i="3"/>
  <c r="P38" i="3"/>
  <c r="O38" i="3"/>
  <c r="N38" i="3"/>
  <c r="M38" i="3"/>
  <c r="L38" i="3"/>
  <c r="S37" i="3"/>
  <c r="R37" i="3"/>
  <c r="Q37" i="3"/>
  <c r="P37" i="3"/>
  <c r="O37" i="3"/>
  <c r="N37" i="3"/>
  <c r="M37" i="3"/>
  <c r="L37" i="3"/>
  <c r="S36" i="3"/>
  <c r="R36" i="3"/>
  <c r="Q36" i="3"/>
  <c r="P36" i="3"/>
  <c r="O36" i="3"/>
  <c r="N36" i="3"/>
  <c r="M36" i="3"/>
  <c r="L36" i="3"/>
  <c r="K36" i="3" s="1"/>
  <c r="S35" i="3"/>
  <c r="R35" i="3"/>
  <c r="Q35" i="3"/>
  <c r="P35" i="3"/>
  <c r="O35" i="3"/>
  <c r="N35" i="3"/>
  <c r="M35" i="3"/>
  <c r="L35" i="3"/>
  <c r="K35" i="3" s="1"/>
  <c r="S34" i="3"/>
  <c r="R34" i="3"/>
  <c r="Q34" i="3"/>
  <c r="P34" i="3"/>
  <c r="O34" i="3"/>
  <c r="N34" i="3"/>
  <c r="M34" i="3"/>
  <c r="L34" i="3"/>
  <c r="K34" i="3" s="1"/>
  <c r="S33" i="3"/>
  <c r="R33" i="3"/>
  <c r="Q33" i="3"/>
  <c r="P33" i="3"/>
  <c r="O33" i="3"/>
  <c r="N33" i="3"/>
  <c r="M33" i="3"/>
  <c r="L33" i="3"/>
  <c r="S32" i="3"/>
  <c r="R32" i="3"/>
  <c r="Q32" i="3"/>
  <c r="P32" i="3"/>
  <c r="O32" i="3"/>
  <c r="N32" i="3"/>
  <c r="M32" i="3"/>
  <c r="L32" i="3"/>
  <c r="K32" i="3" s="1"/>
  <c r="S31" i="3"/>
  <c r="R31" i="3"/>
  <c r="Q31" i="3"/>
  <c r="P31" i="3"/>
  <c r="O31" i="3"/>
  <c r="N31" i="3"/>
  <c r="M31" i="3"/>
  <c r="L31" i="3"/>
  <c r="K31" i="3" s="1"/>
  <c r="S30" i="3"/>
  <c r="R30" i="3"/>
  <c r="Q30" i="3"/>
  <c r="P30" i="3"/>
  <c r="O30" i="3"/>
  <c r="N30" i="3"/>
  <c r="M30" i="3"/>
  <c r="L30" i="3"/>
  <c r="K30" i="3" s="1"/>
  <c r="S29" i="3"/>
  <c r="R29" i="3"/>
  <c r="Q29" i="3"/>
  <c r="P29" i="3"/>
  <c r="O29" i="3"/>
  <c r="N29" i="3"/>
  <c r="M29" i="3"/>
  <c r="L29" i="3"/>
  <c r="S28" i="3"/>
  <c r="R28" i="3"/>
  <c r="Q28" i="3"/>
  <c r="P28" i="3"/>
  <c r="O28" i="3"/>
  <c r="N28" i="3"/>
  <c r="M28" i="3"/>
  <c r="L28" i="3"/>
  <c r="K28" i="3" s="1"/>
  <c r="S27" i="3"/>
  <c r="R27" i="3"/>
  <c r="Q27" i="3"/>
  <c r="P27" i="3"/>
  <c r="O27" i="3"/>
  <c r="N27" i="3"/>
  <c r="M27" i="3"/>
  <c r="L27" i="3"/>
  <c r="K27" i="3" s="1"/>
  <c r="S26" i="3"/>
  <c r="R26" i="3"/>
  <c r="Q26" i="3"/>
  <c r="P26" i="3"/>
  <c r="O26" i="3"/>
  <c r="N26" i="3"/>
  <c r="M26" i="3"/>
  <c r="L26" i="3"/>
  <c r="K26" i="3" s="1"/>
  <c r="S25" i="3"/>
  <c r="R25" i="3"/>
  <c r="Q25" i="3"/>
  <c r="P25" i="3"/>
  <c r="O25" i="3"/>
  <c r="N25" i="3"/>
  <c r="M25" i="3"/>
  <c r="L25" i="3"/>
  <c r="S24" i="3"/>
  <c r="R24" i="3"/>
  <c r="Q24" i="3"/>
  <c r="P24" i="3"/>
  <c r="O24" i="3"/>
  <c r="N24" i="3"/>
  <c r="M24" i="3"/>
  <c r="L24" i="3"/>
  <c r="K24" i="3" s="1"/>
  <c r="S23" i="3"/>
  <c r="R23" i="3"/>
  <c r="Q23" i="3"/>
  <c r="P23" i="3"/>
  <c r="O23" i="3"/>
  <c r="N23" i="3"/>
  <c r="M23" i="3"/>
  <c r="L23" i="3"/>
  <c r="S22" i="3"/>
  <c r="R22" i="3"/>
  <c r="Q22" i="3"/>
  <c r="P22" i="3"/>
  <c r="O22" i="3"/>
  <c r="N22" i="3"/>
  <c r="M22" i="3"/>
  <c r="L22" i="3"/>
  <c r="S21" i="3"/>
  <c r="R21" i="3"/>
  <c r="Q21" i="3"/>
  <c r="P21" i="3"/>
  <c r="O21" i="3"/>
  <c r="N21" i="3"/>
  <c r="M21" i="3"/>
  <c r="L21" i="3"/>
  <c r="K21" i="3" s="1"/>
  <c r="S20" i="3"/>
  <c r="R20" i="3"/>
  <c r="Q20" i="3"/>
  <c r="P20" i="3"/>
  <c r="O20" i="3"/>
  <c r="N20" i="3"/>
  <c r="M20" i="3"/>
  <c r="L20" i="3"/>
  <c r="K20" i="3" s="1"/>
  <c r="S19" i="3"/>
  <c r="R19" i="3"/>
  <c r="Q19" i="3"/>
  <c r="P19" i="3"/>
  <c r="O19" i="3"/>
  <c r="N19" i="3"/>
  <c r="M19" i="3"/>
  <c r="L19" i="3"/>
  <c r="K19" i="3" s="1"/>
  <c r="S18" i="3"/>
  <c r="R18" i="3"/>
  <c r="Q18" i="3"/>
  <c r="P18" i="3"/>
  <c r="O18" i="3"/>
  <c r="N18" i="3"/>
  <c r="M18" i="3"/>
  <c r="L18" i="3"/>
  <c r="K18" i="3" s="1"/>
  <c r="S17" i="3"/>
  <c r="R17" i="3"/>
  <c r="Q17" i="3"/>
  <c r="P17" i="3"/>
  <c r="O17" i="3"/>
  <c r="N17" i="3"/>
  <c r="M17" i="3"/>
  <c r="L17" i="3"/>
  <c r="K17" i="3" s="1"/>
  <c r="S16" i="3"/>
  <c r="R16" i="3"/>
  <c r="Q16" i="3"/>
  <c r="P16" i="3"/>
  <c r="O16" i="3"/>
  <c r="N16" i="3"/>
  <c r="M16" i="3"/>
  <c r="L16" i="3"/>
  <c r="S15" i="3"/>
  <c r="R15" i="3"/>
  <c r="Q15" i="3"/>
  <c r="P15" i="3"/>
  <c r="O15" i="3"/>
  <c r="N15" i="3"/>
  <c r="M15" i="3"/>
  <c r="L15" i="3"/>
  <c r="K15" i="3" s="1"/>
  <c r="S14" i="3"/>
  <c r="R14" i="3"/>
  <c r="Q14" i="3"/>
  <c r="P14" i="3"/>
  <c r="O14" i="3"/>
  <c r="N14" i="3"/>
  <c r="M14" i="3"/>
  <c r="L14" i="3"/>
  <c r="S13" i="3"/>
  <c r="R13" i="3"/>
  <c r="Q13" i="3"/>
  <c r="P13" i="3"/>
  <c r="O13" i="3"/>
  <c r="N13" i="3"/>
  <c r="M13" i="3"/>
  <c r="S12" i="3"/>
  <c r="R12" i="3"/>
  <c r="Q12" i="3"/>
  <c r="P12" i="3"/>
  <c r="O12" i="3"/>
  <c r="N12" i="3"/>
  <c r="M12" i="3"/>
  <c r="L12" i="3"/>
  <c r="K12" i="3" s="1"/>
  <c r="S11" i="3"/>
  <c r="R11" i="3"/>
  <c r="Q11" i="3"/>
  <c r="P11" i="3"/>
  <c r="O11" i="3"/>
  <c r="N11" i="3"/>
  <c r="M11" i="3"/>
  <c r="L11" i="3"/>
  <c r="K11" i="3" s="1"/>
  <c r="S10" i="3"/>
  <c r="R10" i="3"/>
  <c r="Q10" i="3"/>
  <c r="P10" i="3"/>
  <c r="O10" i="3"/>
  <c r="N10" i="3"/>
  <c r="M10" i="3"/>
  <c r="L10" i="3"/>
  <c r="K10" i="3" s="1"/>
  <c r="L9" i="3"/>
  <c r="K9" i="3" s="1"/>
  <c r="S9" i="3"/>
  <c r="AF9" i="3"/>
  <c r="AE9" i="3"/>
  <c r="AD9" i="3"/>
  <c r="R9" i="3"/>
  <c r="Q9" i="3"/>
  <c r="P9" i="3"/>
  <c r="O9" i="3"/>
  <c r="N9" i="3"/>
  <c r="M9" i="3"/>
  <c r="B6" i="2" l="1"/>
  <c r="K16" i="3"/>
  <c r="T118" i="1"/>
  <c r="T109" i="3" s="1"/>
  <c r="U118" i="1"/>
  <c r="V118" i="1" l="1"/>
  <c r="V109" i="3" s="1"/>
  <c r="U109" i="3"/>
  <c r="K25" i="3"/>
  <c r="B7" i="2"/>
  <c r="K37" i="3"/>
  <c r="T117" i="1"/>
  <c r="T108" i="3" s="1"/>
  <c r="U117" i="1"/>
  <c r="T116" i="1"/>
  <c r="T107" i="3" s="1"/>
  <c r="U116" i="1"/>
  <c r="T115" i="1"/>
  <c r="T106" i="3" s="1"/>
  <c r="U115" i="1"/>
  <c r="V117" i="1" l="1"/>
  <c r="V108" i="3" s="1"/>
  <c r="U108" i="3"/>
  <c r="V115" i="1"/>
  <c r="V106" i="3" s="1"/>
  <c r="U106" i="3"/>
  <c r="V116" i="1"/>
  <c r="V107" i="3" s="1"/>
  <c r="U107" i="3"/>
  <c r="K29" i="3"/>
  <c r="K38" i="3" s="1"/>
  <c r="K41" i="3" s="1"/>
  <c r="B8" i="2"/>
  <c r="K71" i="3"/>
  <c r="H122" i="1"/>
  <c r="J122" i="1"/>
  <c r="I122" i="1"/>
  <c r="G122" i="1"/>
  <c r="G121" i="1"/>
  <c r="J121" i="1"/>
  <c r="I121" i="1"/>
  <c r="H121" i="1"/>
  <c r="W118" i="1" l="1"/>
  <c r="K45" i="3"/>
  <c r="K84" i="3"/>
  <c r="B9" i="2"/>
  <c r="T121" i="1"/>
  <c r="T110" i="3" s="1"/>
  <c r="U121" i="1"/>
  <c r="U122" i="1"/>
  <c r="T122" i="1"/>
  <c r="T111" i="3" s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7" i="1"/>
  <c r="I107" i="1"/>
  <c r="H107" i="1"/>
  <c r="J106" i="1"/>
  <c r="I106" i="1"/>
  <c r="H106" i="1"/>
  <c r="J105" i="1"/>
  <c r="I105" i="1"/>
  <c r="H105" i="1"/>
  <c r="J104" i="1"/>
  <c r="I104" i="1"/>
  <c r="H104" i="1"/>
  <c r="J103" i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8" i="1"/>
  <c r="I98" i="1"/>
  <c r="H98" i="1"/>
  <c r="J97" i="1"/>
  <c r="I97" i="1"/>
  <c r="H97" i="1"/>
  <c r="F28" i="1"/>
  <c r="J94" i="1"/>
  <c r="I94" i="1"/>
  <c r="H94" i="1"/>
  <c r="J93" i="1"/>
  <c r="I93" i="1"/>
  <c r="H93" i="1"/>
  <c r="J92" i="1"/>
  <c r="I92" i="1"/>
  <c r="H92" i="1"/>
  <c r="J91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86" i="1"/>
  <c r="I86" i="1"/>
  <c r="H86" i="1"/>
  <c r="J85" i="1"/>
  <c r="I85" i="1"/>
  <c r="H85" i="1"/>
  <c r="J84" i="1"/>
  <c r="I84" i="1"/>
  <c r="H84" i="1"/>
  <c r="J83" i="1"/>
  <c r="I83" i="1"/>
  <c r="H83" i="1"/>
  <c r="J82" i="1"/>
  <c r="I82" i="1"/>
  <c r="H82" i="1"/>
  <c r="J81" i="1"/>
  <c r="I81" i="1"/>
  <c r="H81" i="1"/>
  <c r="J80" i="1"/>
  <c r="I80" i="1"/>
  <c r="H80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33" i="1"/>
  <c r="J32" i="1"/>
  <c r="J31" i="1"/>
  <c r="J30" i="1"/>
  <c r="J29" i="1"/>
  <c r="J28" i="1"/>
  <c r="J27" i="1"/>
  <c r="J26" i="1"/>
  <c r="J25" i="1"/>
  <c r="J24" i="1"/>
  <c r="J79" i="1"/>
  <c r="J76" i="1"/>
  <c r="J75" i="1"/>
  <c r="J74" i="1"/>
  <c r="J73" i="1"/>
  <c r="J72" i="1"/>
  <c r="J71" i="1"/>
  <c r="J70" i="1"/>
  <c r="J69" i="1"/>
  <c r="J68" i="1"/>
  <c r="J67" i="1"/>
  <c r="H79" i="1"/>
  <c r="I67" i="1"/>
  <c r="I79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E9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H67" i="1"/>
  <c r="J55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F19" i="1"/>
  <c r="G22" i="1"/>
  <c r="F22" i="1"/>
  <c r="E22" i="1"/>
  <c r="G21" i="1"/>
  <c r="F21" i="1"/>
  <c r="E21" i="1"/>
  <c r="G20" i="1"/>
  <c r="F20" i="1"/>
  <c r="E20" i="1"/>
  <c r="G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I33" i="1"/>
  <c r="H33" i="1"/>
  <c r="I32" i="1"/>
  <c r="H32" i="1"/>
  <c r="S32" i="1" s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H24" i="1"/>
  <c r="I24" i="1"/>
  <c r="I22" i="1"/>
  <c r="H22" i="1"/>
  <c r="I21" i="1"/>
  <c r="H21" i="1"/>
  <c r="I20" i="1"/>
  <c r="H20" i="1"/>
  <c r="S20" i="1" s="1"/>
  <c r="I19" i="1"/>
  <c r="H19" i="1"/>
  <c r="S19" i="1" s="1"/>
  <c r="I18" i="1"/>
  <c r="H18" i="1"/>
  <c r="I17" i="1"/>
  <c r="H17" i="1"/>
  <c r="I16" i="1"/>
  <c r="H16" i="1"/>
  <c r="I15" i="1"/>
  <c r="H15" i="1"/>
  <c r="S15" i="1" s="1"/>
  <c r="I14" i="1"/>
  <c r="H14" i="1"/>
  <c r="I13" i="1"/>
  <c r="H13" i="1"/>
  <c r="S37" i="1" l="1"/>
  <c r="V122" i="1"/>
  <c r="V111" i="3" s="1"/>
  <c r="U111" i="3"/>
  <c r="V121" i="1"/>
  <c r="V110" i="3" s="1"/>
  <c r="U110" i="3"/>
  <c r="S33" i="1"/>
  <c r="S14" i="1"/>
  <c r="T14" i="1" s="1"/>
  <c r="T14" i="3" s="1"/>
  <c r="S18" i="1"/>
  <c r="T18" i="1" s="1"/>
  <c r="T18" i="3" s="1"/>
  <c r="S22" i="1"/>
  <c r="S31" i="1"/>
  <c r="S38" i="1"/>
  <c r="S16" i="1"/>
  <c r="T16" i="1" s="1"/>
  <c r="T16" i="3" s="1"/>
  <c r="S41" i="1"/>
  <c r="K53" i="3"/>
  <c r="K96" i="3"/>
  <c r="B10" i="2"/>
  <c r="T20" i="1"/>
  <c r="T20" i="3" s="1"/>
  <c r="U20" i="1"/>
  <c r="S13" i="1"/>
  <c r="S17" i="1"/>
  <c r="S21" i="1"/>
  <c r="T22" i="1"/>
  <c r="T22" i="3" s="1"/>
  <c r="U22" i="1"/>
  <c r="T15" i="1"/>
  <c r="T15" i="3" s="1"/>
  <c r="U15" i="1"/>
  <c r="T19" i="1"/>
  <c r="T19" i="3" s="1"/>
  <c r="U19" i="1"/>
  <c r="T38" i="1"/>
  <c r="T36" i="3" s="1"/>
  <c r="U38" i="1"/>
  <c r="U37" i="1"/>
  <c r="T37" i="1"/>
  <c r="T35" i="3" s="1"/>
  <c r="U41" i="1"/>
  <c r="T41" i="1"/>
  <c r="T39" i="3" s="1"/>
  <c r="T31" i="1"/>
  <c r="T30" i="3" s="1"/>
  <c r="U31" i="1"/>
  <c r="S30" i="1"/>
  <c r="U32" i="1"/>
  <c r="T32" i="1"/>
  <c r="T31" i="3" s="1"/>
  <c r="S36" i="1"/>
  <c r="S40" i="1"/>
  <c r="T33" i="1"/>
  <c r="T32" i="3" s="1"/>
  <c r="U33" i="1"/>
  <c r="S35" i="1"/>
  <c r="S39" i="1"/>
  <c r="S101" i="1"/>
  <c r="U101" i="1" s="1"/>
  <c r="S109" i="1"/>
  <c r="S100" i="1"/>
  <c r="U100" i="1" s="1"/>
  <c r="S108" i="1"/>
  <c r="U108" i="1" s="1"/>
  <c r="S104" i="1"/>
  <c r="U104" i="1" s="1"/>
  <c r="S102" i="1"/>
  <c r="U102" i="1" s="1"/>
  <c r="S110" i="1"/>
  <c r="T110" i="1" s="1"/>
  <c r="T103" i="3" s="1"/>
  <c r="S103" i="1"/>
  <c r="U103" i="1" s="1"/>
  <c r="S111" i="1"/>
  <c r="U111" i="1" s="1"/>
  <c r="S98" i="1"/>
  <c r="S106" i="1"/>
  <c r="S112" i="1"/>
  <c r="U112" i="1" s="1"/>
  <c r="S99" i="1"/>
  <c r="U99" i="1" s="1"/>
  <c r="S107" i="1"/>
  <c r="U107" i="1" s="1"/>
  <c r="S97" i="1"/>
  <c r="U97" i="1" s="1"/>
  <c r="S105" i="1"/>
  <c r="U105" i="1" s="1"/>
  <c r="S65" i="1"/>
  <c r="U65" i="1" s="1"/>
  <c r="S61" i="1"/>
  <c r="U61" i="1" s="1"/>
  <c r="S53" i="1"/>
  <c r="U53" i="1" s="1"/>
  <c r="S57" i="1"/>
  <c r="U57" i="1" s="1"/>
  <c r="S49" i="1"/>
  <c r="U49" i="1" s="1"/>
  <c r="S45" i="1"/>
  <c r="U45" i="1" s="1"/>
  <c r="S44" i="1"/>
  <c r="U44" i="1" s="1"/>
  <c r="S60" i="1"/>
  <c r="U60" i="1" s="1"/>
  <c r="S52" i="1"/>
  <c r="U52" i="1" s="1"/>
  <c r="S48" i="1"/>
  <c r="U48" i="1" s="1"/>
  <c r="S56" i="1"/>
  <c r="U56" i="1" s="1"/>
  <c r="S64" i="1"/>
  <c r="U64" i="1" s="1"/>
  <c r="S70" i="1"/>
  <c r="U70" i="1" s="1"/>
  <c r="S74" i="1"/>
  <c r="U74" i="1" s="1"/>
  <c r="S80" i="1"/>
  <c r="U80" i="1" s="1"/>
  <c r="S84" i="1"/>
  <c r="U84" i="1" s="1"/>
  <c r="S88" i="1"/>
  <c r="U88" i="1" s="1"/>
  <c r="S92" i="1"/>
  <c r="U92" i="1" s="1"/>
  <c r="U98" i="1"/>
  <c r="U106" i="1"/>
  <c r="S69" i="1"/>
  <c r="U69" i="1" s="1"/>
  <c r="S73" i="1"/>
  <c r="U73" i="1" s="1"/>
  <c r="S79" i="1"/>
  <c r="U79" i="1" s="1"/>
  <c r="S83" i="1"/>
  <c r="U83" i="1" s="1"/>
  <c r="S87" i="1"/>
  <c r="U87" i="1" s="1"/>
  <c r="S91" i="1"/>
  <c r="U91" i="1" s="1"/>
  <c r="U109" i="1"/>
  <c r="S26" i="1"/>
  <c r="U26" i="1" s="1"/>
  <c r="S43" i="1"/>
  <c r="U43" i="1" s="1"/>
  <c r="S47" i="1"/>
  <c r="U47" i="1" s="1"/>
  <c r="S51" i="1"/>
  <c r="U51" i="1" s="1"/>
  <c r="S55" i="1"/>
  <c r="U55" i="1" s="1"/>
  <c r="S59" i="1"/>
  <c r="U59" i="1" s="1"/>
  <c r="S63" i="1"/>
  <c r="U63" i="1" s="1"/>
  <c r="S68" i="1"/>
  <c r="U68" i="1" s="1"/>
  <c r="S72" i="1"/>
  <c r="U72" i="1" s="1"/>
  <c r="S76" i="1"/>
  <c r="U76" i="1" s="1"/>
  <c r="S82" i="1"/>
  <c r="U82" i="1" s="1"/>
  <c r="S86" i="1"/>
  <c r="U86" i="1" s="1"/>
  <c r="S90" i="1"/>
  <c r="U90" i="1" s="1"/>
  <c r="S94" i="1"/>
  <c r="U94" i="1" s="1"/>
  <c r="S42" i="1"/>
  <c r="U42" i="1" s="1"/>
  <c r="S46" i="1"/>
  <c r="U46" i="1" s="1"/>
  <c r="S50" i="1"/>
  <c r="U50" i="1" s="1"/>
  <c r="S54" i="1"/>
  <c r="U54" i="1" s="1"/>
  <c r="S58" i="1"/>
  <c r="U58" i="1" s="1"/>
  <c r="S62" i="1"/>
  <c r="U62" i="1" s="1"/>
  <c r="S67" i="1"/>
  <c r="U67" i="1" s="1"/>
  <c r="S71" i="1"/>
  <c r="U71" i="1" s="1"/>
  <c r="S75" i="1"/>
  <c r="U75" i="1" s="1"/>
  <c r="S81" i="1"/>
  <c r="U81" i="1" s="1"/>
  <c r="S85" i="1"/>
  <c r="U85" i="1" s="1"/>
  <c r="S89" i="1"/>
  <c r="U89" i="1" s="1"/>
  <c r="S93" i="1"/>
  <c r="U93" i="1" s="1"/>
  <c r="S27" i="1"/>
  <c r="T27" i="1" s="1"/>
  <c r="T26" i="3" s="1"/>
  <c r="S29" i="1"/>
  <c r="U29" i="1" s="1"/>
  <c r="S28" i="1"/>
  <c r="T28" i="1" s="1"/>
  <c r="T27" i="3" s="1"/>
  <c r="S25" i="1"/>
  <c r="T25" i="1" s="1"/>
  <c r="T24" i="3" s="1"/>
  <c r="S24" i="1"/>
  <c r="U24" i="1" s="1"/>
  <c r="T98" i="1"/>
  <c r="T91" i="3" s="1"/>
  <c r="T106" i="1"/>
  <c r="T99" i="3" s="1"/>
  <c r="T83" i="1"/>
  <c r="T78" i="3" s="1"/>
  <c r="T92" i="1"/>
  <c r="T87" i="3" s="1"/>
  <c r="T44" i="1"/>
  <c r="T42" i="3" s="1"/>
  <c r="V100" i="1" l="1"/>
  <c r="V93" i="3" s="1"/>
  <c r="U93" i="3"/>
  <c r="V108" i="1"/>
  <c r="V101" i="3" s="1"/>
  <c r="U101" i="3"/>
  <c r="V81" i="1"/>
  <c r="V76" i="3" s="1"/>
  <c r="U76" i="3"/>
  <c r="V76" i="1"/>
  <c r="V73" i="3" s="1"/>
  <c r="U73" i="3"/>
  <c r="V64" i="1"/>
  <c r="V62" i="3" s="1"/>
  <c r="U62" i="3"/>
  <c r="V71" i="1"/>
  <c r="V68" i="3" s="1"/>
  <c r="U68" i="3"/>
  <c r="V98" i="1"/>
  <c r="V91" i="3" s="1"/>
  <c r="U91" i="3"/>
  <c r="V41" i="1"/>
  <c r="V39" i="3" s="1"/>
  <c r="U39" i="3"/>
  <c r="U18" i="1"/>
  <c r="V69" i="1"/>
  <c r="V66" i="3" s="1"/>
  <c r="U66" i="3"/>
  <c r="V42" i="1"/>
  <c r="V40" i="3" s="1"/>
  <c r="U40" i="3"/>
  <c r="V106" i="1"/>
  <c r="V99" i="3" s="1"/>
  <c r="U99" i="3"/>
  <c r="V68" i="1"/>
  <c r="V65" i="3" s="1"/>
  <c r="U65" i="3"/>
  <c r="V109" i="1"/>
  <c r="V102" i="3" s="1"/>
  <c r="U102" i="3"/>
  <c r="V29" i="1"/>
  <c r="V28" i="3" s="1"/>
  <c r="U28" i="3"/>
  <c r="V63" i="1"/>
  <c r="V61" i="3" s="1"/>
  <c r="U61" i="3"/>
  <c r="V91" i="1"/>
  <c r="V86" i="3" s="1"/>
  <c r="U86" i="3"/>
  <c r="V92" i="1"/>
  <c r="V87" i="3" s="1"/>
  <c r="U87" i="3"/>
  <c r="V48" i="1"/>
  <c r="V46" i="3" s="1"/>
  <c r="U46" i="3"/>
  <c r="V61" i="1"/>
  <c r="V59" i="3" s="1"/>
  <c r="U59" i="3"/>
  <c r="V22" i="1"/>
  <c r="V22" i="3" s="1"/>
  <c r="U22" i="3"/>
  <c r="V46" i="1"/>
  <c r="V44" i="3" s="1"/>
  <c r="U44" i="3"/>
  <c r="V99" i="1"/>
  <c r="V92" i="3" s="1"/>
  <c r="U92" i="3"/>
  <c r="V33" i="1"/>
  <c r="V32" i="3" s="1"/>
  <c r="U32" i="3"/>
  <c r="V57" i="1"/>
  <c r="V55" i="3" s="1"/>
  <c r="U55" i="3"/>
  <c r="V56" i="1"/>
  <c r="V54" i="3" s="1"/>
  <c r="U54" i="3"/>
  <c r="V87" i="1"/>
  <c r="V82" i="3" s="1"/>
  <c r="U82" i="3"/>
  <c r="V65" i="1"/>
  <c r="V63" i="3" s="1"/>
  <c r="U63" i="3"/>
  <c r="V101" i="1"/>
  <c r="V94" i="3" s="1"/>
  <c r="U94" i="3"/>
  <c r="V37" i="1"/>
  <c r="V35" i="3" s="1"/>
  <c r="U35" i="3"/>
  <c r="V20" i="1"/>
  <c r="V20" i="3" s="1"/>
  <c r="U20" i="3"/>
  <c r="V43" i="1"/>
  <c r="V41" i="3" s="1"/>
  <c r="U41" i="3"/>
  <c r="V104" i="1"/>
  <c r="V97" i="3" s="1"/>
  <c r="U97" i="3"/>
  <c r="V75" i="1"/>
  <c r="V72" i="3" s="1"/>
  <c r="U72" i="3"/>
  <c r="V26" i="1"/>
  <c r="V25" i="3" s="1"/>
  <c r="U25" i="3"/>
  <c r="V53" i="1"/>
  <c r="V51" i="3" s="1"/>
  <c r="U51" i="3"/>
  <c r="V67" i="1"/>
  <c r="V64" i="3" s="1"/>
  <c r="U64" i="3"/>
  <c r="V62" i="1"/>
  <c r="V60" i="3" s="1"/>
  <c r="U60" i="3"/>
  <c r="V94" i="1"/>
  <c r="V89" i="3" s="1"/>
  <c r="U89" i="3"/>
  <c r="V59" i="1"/>
  <c r="V57" i="3" s="1"/>
  <c r="U57" i="3"/>
  <c r="V88" i="1"/>
  <c r="V83" i="3" s="1"/>
  <c r="U83" i="3"/>
  <c r="V52" i="1"/>
  <c r="V50" i="3" s="1"/>
  <c r="U50" i="3"/>
  <c r="V111" i="1"/>
  <c r="V104" i="3" s="1"/>
  <c r="U104" i="3"/>
  <c r="V93" i="1"/>
  <c r="V88" i="3" s="1"/>
  <c r="U88" i="3"/>
  <c r="V58" i="1"/>
  <c r="V56" i="3" s="1"/>
  <c r="U56" i="3"/>
  <c r="V90" i="1"/>
  <c r="V85" i="3" s="1"/>
  <c r="U85" i="3"/>
  <c r="V55" i="1"/>
  <c r="V53" i="3" s="1"/>
  <c r="U53" i="3"/>
  <c r="V83" i="1"/>
  <c r="V78" i="3" s="1"/>
  <c r="U78" i="3"/>
  <c r="V84" i="1"/>
  <c r="V79" i="3" s="1"/>
  <c r="U79" i="3"/>
  <c r="V60" i="1"/>
  <c r="V58" i="3" s="1"/>
  <c r="U58" i="3"/>
  <c r="V105" i="1"/>
  <c r="V98" i="3" s="1"/>
  <c r="U98" i="3"/>
  <c r="V103" i="1"/>
  <c r="V96" i="3" s="1"/>
  <c r="U96" i="3"/>
  <c r="W122" i="1"/>
  <c r="V32" i="1"/>
  <c r="V31" i="3" s="1"/>
  <c r="U31" i="3"/>
  <c r="V38" i="1"/>
  <c r="V36" i="3" s="1"/>
  <c r="U36" i="3"/>
  <c r="U16" i="1"/>
  <c r="V70" i="1"/>
  <c r="V67" i="3" s="1"/>
  <c r="U67" i="3"/>
  <c r="V112" i="1"/>
  <c r="V105" i="3" s="1"/>
  <c r="U105" i="3"/>
  <c r="V15" i="1"/>
  <c r="V15" i="3" s="1"/>
  <c r="U15" i="3"/>
  <c r="V89" i="1"/>
  <c r="V84" i="3" s="1"/>
  <c r="U84" i="3"/>
  <c r="V54" i="1"/>
  <c r="V52" i="3" s="1"/>
  <c r="U52" i="3"/>
  <c r="V86" i="1"/>
  <c r="V81" i="3" s="1"/>
  <c r="U81" i="3"/>
  <c r="V51" i="1"/>
  <c r="V49" i="3" s="1"/>
  <c r="U49" i="3"/>
  <c r="V79" i="1"/>
  <c r="V74" i="3" s="1"/>
  <c r="U74" i="3"/>
  <c r="V80" i="1"/>
  <c r="V75" i="3" s="1"/>
  <c r="U75" i="3"/>
  <c r="V44" i="1"/>
  <c r="V42" i="3" s="1"/>
  <c r="U42" i="3"/>
  <c r="V97" i="1"/>
  <c r="V90" i="3" s="1"/>
  <c r="U90" i="3"/>
  <c r="U14" i="1"/>
  <c r="V24" i="1"/>
  <c r="V23" i="3" s="1"/>
  <c r="U23" i="3"/>
  <c r="V49" i="1"/>
  <c r="V47" i="3" s="1"/>
  <c r="U47" i="3"/>
  <c r="V72" i="1"/>
  <c r="V69" i="3" s="1"/>
  <c r="U69" i="3"/>
  <c r="V85" i="1"/>
  <c r="V80" i="3" s="1"/>
  <c r="U80" i="3"/>
  <c r="V50" i="1"/>
  <c r="V48" i="3" s="1"/>
  <c r="U48" i="3"/>
  <c r="V82" i="1"/>
  <c r="V77" i="3" s="1"/>
  <c r="U77" i="3"/>
  <c r="V47" i="1"/>
  <c r="V45" i="3" s="1"/>
  <c r="U45" i="3"/>
  <c r="V73" i="1"/>
  <c r="V70" i="3" s="1"/>
  <c r="U70" i="3"/>
  <c r="V74" i="1"/>
  <c r="V71" i="3" s="1"/>
  <c r="U71" i="3"/>
  <c r="V45" i="1"/>
  <c r="V43" i="3" s="1"/>
  <c r="U43" i="3"/>
  <c r="V107" i="1"/>
  <c r="V100" i="3" s="1"/>
  <c r="U100" i="3"/>
  <c r="V102" i="1"/>
  <c r="V95" i="3" s="1"/>
  <c r="U95" i="3"/>
  <c r="V31" i="1"/>
  <c r="V30" i="3" s="1"/>
  <c r="U30" i="3"/>
  <c r="V19" i="1"/>
  <c r="V19" i="3" s="1"/>
  <c r="U19" i="3"/>
  <c r="K63" i="3"/>
  <c r="K68" i="3" s="1"/>
  <c r="K72" i="3" s="1"/>
  <c r="K79" i="3" s="1"/>
  <c r="K85" i="3" s="1"/>
  <c r="K107" i="3"/>
  <c r="B11" i="2"/>
  <c r="T65" i="1"/>
  <c r="T63" i="3" s="1"/>
  <c r="T17" i="1"/>
  <c r="T17" i="3" s="1"/>
  <c r="U17" i="1"/>
  <c r="T13" i="1"/>
  <c r="T13" i="3" s="1"/>
  <c r="U13" i="1"/>
  <c r="T21" i="1"/>
  <c r="T21" i="3" s="1"/>
  <c r="U21" i="1"/>
  <c r="U35" i="1"/>
  <c r="T35" i="1"/>
  <c r="T33" i="3" s="1"/>
  <c r="T36" i="1"/>
  <c r="T34" i="3" s="1"/>
  <c r="U36" i="1"/>
  <c r="U39" i="1"/>
  <c r="T39" i="1"/>
  <c r="T37" i="3" s="1"/>
  <c r="T40" i="1"/>
  <c r="T38" i="3" s="1"/>
  <c r="U40" i="1"/>
  <c r="U30" i="1"/>
  <c r="T30" i="1"/>
  <c r="T29" i="3" s="1"/>
  <c r="W76" i="1"/>
  <c r="T57" i="1"/>
  <c r="T55" i="3" s="1"/>
  <c r="T48" i="1"/>
  <c r="T46" i="3" s="1"/>
  <c r="U110" i="1"/>
  <c r="T53" i="1"/>
  <c r="T51" i="3" s="1"/>
  <c r="T100" i="1"/>
  <c r="T93" i="3" s="1"/>
  <c r="T88" i="1"/>
  <c r="T83" i="3" s="1"/>
  <c r="T105" i="1"/>
  <c r="T98" i="3" s="1"/>
  <c r="T80" i="1"/>
  <c r="T75" i="3" s="1"/>
  <c r="T101" i="1"/>
  <c r="T94" i="3" s="1"/>
  <c r="T82" i="1"/>
  <c r="T77" i="3" s="1"/>
  <c r="T104" i="1"/>
  <c r="T97" i="3" s="1"/>
  <c r="T97" i="1"/>
  <c r="T90" i="3" s="1"/>
  <c r="T45" i="1"/>
  <c r="T43" i="3" s="1"/>
  <c r="T107" i="1"/>
  <c r="T100" i="3" s="1"/>
  <c r="T87" i="1"/>
  <c r="T82" i="3" s="1"/>
  <c r="T79" i="1"/>
  <c r="T74" i="3" s="1"/>
  <c r="T76" i="1"/>
  <c r="T73" i="3" s="1"/>
  <c r="T50" i="1"/>
  <c r="T48" i="3" s="1"/>
  <c r="T43" i="1"/>
  <c r="T41" i="3" s="1"/>
  <c r="T59" i="1"/>
  <c r="T57" i="3" s="1"/>
  <c r="T103" i="1"/>
  <c r="T96" i="3" s="1"/>
  <c r="T112" i="1"/>
  <c r="T105" i="3" s="1"/>
  <c r="T94" i="1"/>
  <c r="T89" i="3" s="1"/>
  <c r="T85" i="1"/>
  <c r="T80" i="3" s="1"/>
  <c r="T67" i="1"/>
  <c r="T64" i="3" s="1"/>
  <c r="T49" i="1"/>
  <c r="T47" i="3" s="1"/>
  <c r="T74" i="1"/>
  <c r="T71" i="3" s="1"/>
  <c r="T70" i="1"/>
  <c r="T67" i="3" s="1"/>
  <c r="T69" i="1"/>
  <c r="T66" i="3" s="1"/>
  <c r="T61" i="1"/>
  <c r="T59" i="3" s="1"/>
  <c r="T56" i="1"/>
  <c r="T54" i="3" s="1"/>
  <c r="T60" i="1"/>
  <c r="T58" i="3" s="1"/>
  <c r="T52" i="1"/>
  <c r="T50" i="3" s="1"/>
  <c r="T47" i="1"/>
  <c r="T45" i="3" s="1"/>
  <c r="T90" i="1"/>
  <c r="T85" i="3" s="1"/>
  <c r="T84" i="1"/>
  <c r="T79" i="3" s="1"/>
  <c r="T73" i="1"/>
  <c r="T70" i="3" s="1"/>
  <c r="T46" i="1"/>
  <c r="T44" i="3" s="1"/>
  <c r="T109" i="1"/>
  <c r="T102" i="3" s="1"/>
  <c r="T108" i="1"/>
  <c r="T101" i="3" s="1"/>
  <c r="T55" i="1"/>
  <c r="T53" i="3" s="1"/>
  <c r="T72" i="1"/>
  <c r="T69" i="3" s="1"/>
  <c r="T99" i="1"/>
  <c r="T92" i="3" s="1"/>
  <c r="T64" i="1"/>
  <c r="T62" i="3" s="1"/>
  <c r="U25" i="1"/>
  <c r="T62" i="1"/>
  <c r="T60" i="3" s="1"/>
  <c r="T91" i="1"/>
  <c r="T86" i="3" s="1"/>
  <c r="T81" i="1"/>
  <c r="T76" i="3" s="1"/>
  <c r="T102" i="1"/>
  <c r="T95" i="3" s="1"/>
  <c r="U27" i="1"/>
  <c r="T26" i="1"/>
  <c r="T25" i="3" s="1"/>
  <c r="U28" i="1"/>
  <c r="T29" i="1"/>
  <c r="T28" i="3" s="1"/>
  <c r="T63" i="1"/>
  <c r="T61" i="3" s="1"/>
  <c r="T54" i="1"/>
  <c r="T52" i="3" s="1"/>
  <c r="T71" i="1"/>
  <c r="T68" i="3" s="1"/>
  <c r="T89" i="1"/>
  <c r="T84" i="3" s="1"/>
  <c r="T86" i="1"/>
  <c r="T81" i="3" s="1"/>
  <c r="T51" i="1"/>
  <c r="T49" i="3" s="1"/>
  <c r="T93" i="1"/>
  <c r="T88" i="3" s="1"/>
  <c r="T111" i="1"/>
  <c r="T104" i="3" s="1"/>
  <c r="T58" i="1"/>
  <c r="T56" i="3" s="1"/>
  <c r="T42" i="1"/>
  <c r="T40" i="3" s="1"/>
  <c r="T68" i="1"/>
  <c r="T65" i="3" s="1"/>
  <c r="T75" i="1"/>
  <c r="T72" i="3" s="1"/>
  <c r="T24" i="1"/>
  <c r="T23" i="3" s="1"/>
  <c r="V39" i="1" l="1"/>
  <c r="V37" i="3" s="1"/>
  <c r="U37" i="3"/>
  <c r="V36" i="1"/>
  <c r="V34" i="3" s="1"/>
  <c r="U34" i="3"/>
  <c r="V17" i="1"/>
  <c r="V17" i="3" s="1"/>
  <c r="U17" i="3"/>
  <c r="V16" i="1"/>
  <c r="V16" i="3" s="1"/>
  <c r="U16" i="3"/>
  <c r="V27" i="1"/>
  <c r="V26" i="3" s="1"/>
  <c r="U26" i="3"/>
  <c r="V13" i="1"/>
  <c r="V13" i="3" s="1"/>
  <c r="U13" i="3"/>
  <c r="W94" i="1"/>
  <c r="V14" i="1"/>
  <c r="V14" i="3" s="1"/>
  <c r="U14" i="3"/>
  <c r="V25" i="1"/>
  <c r="V24" i="3" s="1"/>
  <c r="U24" i="3"/>
  <c r="V30" i="1"/>
  <c r="V29" i="3" s="1"/>
  <c r="U29" i="3"/>
  <c r="V35" i="1"/>
  <c r="V33" i="3" s="1"/>
  <c r="U33" i="3"/>
  <c r="V28" i="1"/>
  <c r="V27" i="3" s="1"/>
  <c r="U27" i="3"/>
  <c r="V40" i="1"/>
  <c r="V38" i="3" s="1"/>
  <c r="U38" i="3"/>
  <c r="V21" i="1"/>
  <c r="V21" i="3" s="1"/>
  <c r="U21" i="3"/>
  <c r="V110" i="1"/>
  <c r="U103" i="3"/>
  <c r="V18" i="1"/>
  <c r="V18" i="3" s="1"/>
  <c r="U18" i="3"/>
  <c r="K106" i="3"/>
  <c r="K108" i="3" s="1"/>
  <c r="B12" i="2"/>
  <c r="I12" i="1"/>
  <c r="H12" i="1"/>
  <c r="I11" i="1"/>
  <c r="H11" i="1"/>
  <c r="I10" i="1"/>
  <c r="H10" i="1"/>
  <c r="I9" i="1"/>
  <c r="H9" i="1"/>
  <c r="W112" i="1" l="1"/>
  <c r="V103" i="3"/>
  <c r="W33" i="1"/>
  <c r="K109" i="3"/>
  <c r="K110" i="3" s="1"/>
  <c r="B13" i="2"/>
  <c r="S12" i="1"/>
  <c r="S11" i="1"/>
  <c r="T11" i="1" s="1"/>
  <c r="T11" i="3" s="1"/>
  <c r="S9" i="1"/>
  <c r="S10" i="1"/>
  <c r="U10" i="1" s="1"/>
  <c r="V10" i="1" l="1"/>
  <c r="V10" i="3" s="1"/>
  <c r="U10" i="3"/>
  <c r="K3" i="2"/>
  <c r="F3" i="2"/>
  <c r="K111" i="3"/>
  <c r="B14" i="2"/>
  <c r="U11" i="1"/>
  <c r="T12" i="1"/>
  <c r="T12" i="3" s="1"/>
  <c r="U12" i="1"/>
  <c r="U9" i="1"/>
  <c r="T9" i="1"/>
  <c r="T9" i="3" s="1"/>
  <c r="T10" i="1"/>
  <c r="T10" i="3" s="1"/>
  <c r="V11" i="1" l="1"/>
  <c r="V11" i="3" s="1"/>
  <c r="L3" i="2" s="1"/>
  <c r="U11" i="3"/>
  <c r="V9" i="1"/>
  <c r="V9" i="3" s="1"/>
  <c r="U9" i="3"/>
  <c r="V12" i="1"/>
  <c r="V12" i="3" s="1"/>
  <c r="U12" i="3"/>
  <c r="J3" i="2"/>
  <c r="H3" i="2"/>
  <c r="D3" i="2"/>
  <c r="B17" i="4" s="1"/>
  <c r="G3" i="2"/>
  <c r="E3" i="2"/>
  <c r="I3" i="2"/>
  <c r="D17" i="4" s="1"/>
  <c r="C3" i="2"/>
  <c r="L4" i="2"/>
  <c r="C4" i="2"/>
  <c r="H4" i="2"/>
  <c r="J4" i="2"/>
  <c r="I4" i="2"/>
  <c r="D18" i="4" s="1"/>
  <c r="K4" i="2"/>
  <c r="G4" i="2"/>
  <c r="F4" i="2"/>
  <c r="D4" i="2"/>
  <c r="B18" i="4" s="1"/>
  <c r="E4" i="2"/>
  <c r="J7" i="2"/>
  <c r="D5" i="2"/>
  <c r="B19" i="4" s="1"/>
  <c r="E5" i="2"/>
  <c r="I5" i="2"/>
  <c r="D19" i="4" s="1"/>
  <c r="C5" i="2"/>
  <c r="H5" i="2"/>
  <c r="K5" i="2"/>
  <c r="L5" i="2"/>
  <c r="G5" i="2"/>
  <c r="J5" i="2"/>
  <c r="F5" i="2"/>
  <c r="G7" i="2"/>
  <c r="F7" i="2"/>
  <c r="I6" i="2"/>
  <c r="D20" i="4" s="1"/>
  <c r="L6" i="2"/>
  <c r="D6" i="2"/>
  <c r="B20" i="4" s="1"/>
  <c r="C13" i="2"/>
  <c r="H6" i="2"/>
  <c r="K6" i="2"/>
  <c r="J6" i="2"/>
  <c r="C6" i="2"/>
  <c r="F6" i="2"/>
  <c r="E6" i="2"/>
  <c r="G6" i="2"/>
  <c r="L8" i="2"/>
  <c r="E7" i="2"/>
  <c r="H7" i="2"/>
  <c r="K7" i="2"/>
  <c r="C7" i="2"/>
  <c r="L7" i="2"/>
  <c r="I7" i="2"/>
  <c r="D21" i="4" s="1"/>
  <c r="D7" i="2"/>
  <c r="B21" i="4" s="1"/>
  <c r="F13" i="2"/>
  <c r="E8" i="2"/>
  <c r="C8" i="2"/>
  <c r="J13" i="2"/>
  <c r="K8" i="2"/>
  <c r="J8" i="2"/>
  <c r="D8" i="2"/>
  <c r="E17" i="4" s="1"/>
  <c r="F8" i="2"/>
  <c r="L13" i="2"/>
  <c r="G8" i="2"/>
  <c r="H13" i="2"/>
  <c r="K13" i="2"/>
  <c r="E13" i="2"/>
  <c r="I8" i="2"/>
  <c r="G17" i="4" s="1"/>
  <c r="H8" i="2"/>
  <c r="G13" i="2"/>
  <c r="J9" i="2"/>
  <c r="C9" i="2"/>
  <c r="E9" i="2"/>
  <c r="G9" i="2"/>
  <c r="I9" i="2"/>
  <c r="G18" i="4" s="1"/>
  <c r="F9" i="2"/>
  <c r="K9" i="2"/>
  <c r="D9" i="2"/>
  <c r="E18" i="4" s="1"/>
  <c r="L9" i="2"/>
  <c r="I13" i="2"/>
  <c r="J17" i="4" s="1"/>
  <c r="K10" i="2"/>
  <c r="D10" i="2"/>
  <c r="E19" i="4" s="1"/>
  <c r="G10" i="2"/>
  <c r="I10" i="2"/>
  <c r="G19" i="4" s="1"/>
  <c r="E10" i="2"/>
  <c r="C10" i="2"/>
  <c r="F10" i="2"/>
  <c r="H10" i="2"/>
  <c r="L10" i="2"/>
  <c r="J10" i="2"/>
  <c r="H11" i="2"/>
  <c r="K11" i="2"/>
  <c r="F11" i="2"/>
  <c r="D11" i="2"/>
  <c r="E20" i="4" s="1"/>
  <c r="J11" i="2"/>
  <c r="I11" i="2"/>
  <c r="G20" i="4" s="1"/>
  <c r="C11" i="2"/>
  <c r="L11" i="2"/>
  <c r="E11" i="2"/>
  <c r="G11" i="2"/>
  <c r="D12" i="2"/>
  <c r="E21" i="4" s="1"/>
  <c r="G12" i="2"/>
  <c r="C12" i="2"/>
  <c r="K12" i="2"/>
  <c r="J12" i="2"/>
  <c r="L12" i="2"/>
  <c r="F12" i="2"/>
  <c r="H12" i="2"/>
  <c r="E12" i="2"/>
  <c r="I12" i="2"/>
  <c r="G21" i="4" s="1"/>
  <c r="D13" i="2"/>
  <c r="H17" i="4" s="1"/>
  <c r="H14" i="2"/>
  <c r="D14" i="2"/>
  <c r="H18" i="4" s="1"/>
  <c r="I14" i="2"/>
  <c r="J18" i="4" s="1"/>
  <c r="G14" i="2"/>
  <c r="K14" i="2"/>
  <c r="F14" i="2"/>
  <c r="C14" i="2"/>
  <c r="L14" i="2"/>
  <c r="J14" i="2"/>
  <c r="E14" i="2"/>
  <c r="H9" i="2"/>
  <c r="B15" i="2"/>
  <c r="W22" i="1"/>
  <c r="W65" i="1"/>
  <c r="G15" i="2" l="1"/>
  <c r="H15" i="2"/>
  <c r="I15" i="2"/>
  <c r="J19" i="4" s="1"/>
  <c r="L15" i="2"/>
  <c r="E15" i="2"/>
  <c r="D15" i="2"/>
  <c r="H19" i="4" s="1"/>
  <c r="K15" i="2"/>
  <c r="C15" i="2"/>
  <c r="J15" i="2"/>
  <c r="F15" i="2"/>
  <c r="B16" i="2"/>
  <c r="U125" i="1"/>
  <c r="U126" i="1" s="1"/>
  <c r="U127" i="1" s="1"/>
  <c r="G16" i="2" l="1"/>
  <c r="D16" i="2"/>
  <c r="H20" i="4" s="1"/>
  <c r="H16" i="2"/>
  <c r="F16" i="2"/>
  <c r="L16" i="2"/>
  <c r="C16" i="2"/>
  <c r="K16" i="2"/>
  <c r="E16" i="2"/>
  <c r="I16" i="2"/>
  <c r="J20" i="4" s="1"/>
  <c r="J16" i="2"/>
  <c r="B17" i="2"/>
  <c r="D17" i="2" l="1"/>
  <c r="H21" i="4" s="1"/>
  <c r="J17" i="2"/>
  <c r="G17" i="2"/>
  <c r="H17" i="2"/>
  <c r="I17" i="2"/>
  <c r="J21" i="4" s="1"/>
  <c r="C17" i="2"/>
  <c r="K17" i="2"/>
  <c r="E17" i="2"/>
  <c r="L17" i="2"/>
  <c r="F17" i="2"/>
  <c r="B18" i="2"/>
  <c r="L18" i="2" l="1"/>
  <c r="C18" i="2"/>
  <c r="F18" i="2"/>
  <c r="K18" i="2"/>
  <c r="I18" i="2"/>
  <c r="M17" i="4" s="1"/>
  <c r="J18" i="2"/>
  <c r="E18" i="2"/>
  <c r="G18" i="2"/>
  <c r="H18" i="2"/>
  <c r="D18" i="2"/>
  <c r="K17" i="4" s="1"/>
  <c r="B19" i="2"/>
  <c r="F19" i="2" l="1"/>
  <c r="D19" i="2"/>
  <c r="K18" i="4" s="1"/>
  <c r="I19" i="2"/>
  <c r="M18" i="4" s="1"/>
  <c r="K19" i="2"/>
  <c r="C19" i="2"/>
  <c r="E19" i="2"/>
  <c r="J19" i="2"/>
  <c r="G19" i="2"/>
  <c r="H19" i="2"/>
  <c r="L19" i="2"/>
  <c r="B20" i="2"/>
  <c r="F20" i="2" l="1"/>
  <c r="C20" i="2"/>
  <c r="L20" i="2"/>
  <c r="I20" i="2"/>
  <c r="M19" i="4" s="1"/>
  <c r="G20" i="2"/>
  <c r="E20" i="2"/>
  <c r="D20" i="2"/>
  <c r="K19" i="4" s="1"/>
  <c r="H20" i="2"/>
  <c r="K20" i="2"/>
  <c r="J20" i="2"/>
  <c r="B21" i="2"/>
  <c r="D21" i="2" l="1"/>
  <c r="K20" i="4" s="1"/>
  <c r="I21" i="2"/>
  <c r="M20" i="4" s="1"/>
  <c r="E21" i="2"/>
  <c r="C21" i="2"/>
  <c r="H21" i="2"/>
  <c r="G21" i="2"/>
  <c r="L21" i="2"/>
  <c r="J21" i="2"/>
  <c r="F21" i="2"/>
  <c r="K21" i="2"/>
  <c r="B22" i="2"/>
  <c r="J22" i="2" l="1"/>
  <c r="E22" i="2"/>
  <c r="F22" i="2"/>
  <c r="C22" i="2"/>
  <c r="K22" i="2"/>
  <c r="D22" i="2"/>
  <c r="K21" i="4" s="1"/>
  <c r="L22" i="2"/>
  <c r="G22" i="2"/>
  <c r="I22" i="2"/>
  <c r="M21" i="4" s="1"/>
  <c r="H22" i="2"/>
  <c r="B23" i="2"/>
  <c r="B24" i="2" l="1"/>
  <c r="E23" i="2"/>
  <c r="D23" i="2"/>
  <c r="N17" i="4" s="1"/>
  <c r="L23" i="2"/>
  <c r="H23" i="2"/>
  <c r="C23" i="2"/>
  <c r="K23" i="2"/>
  <c r="F23" i="2"/>
  <c r="J23" i="2"/>
  <c r="G23" i="2"/>
  <c r="I23" i="2"/>
  <c r="P17" i="4" s="1"/>
  <c r="B25" i="2" l="1"/>
  <c r="L24" i="2"/>
  <c r="F24" i="2"/>
  <c r="J24" i="2"/>
  <c r="K24" i="2"/>
  <c r="I24" i="2"/>
  <c r="P18" i="4" s="1"/>
  <c r="C24" i="2"/>
  <c r="G24" i="2"/>
  <c r="H24" i="2"/>
  <c r="E24" i="2"/>
  <c r="D24" i="2"/>
  <c r="N18" i="4" s="1"/>
  <c r="B26" i="2" l="1"/>
  <c r="I25" i="2"/>
  <c r="P19" i="4" s="1"/>
  <c r="F25" i="2"/>
  <c r="H25" i="2"/>
  <c r="D25" i="2"/>
  <c r="N19" i="4" s="1"/>
  <c r="G25" i="2"/>
  <c r="L25" i="2"/>
  <c r="E25" i="2"/>
  <c r="C25" i="2"/>
  <c r="J25" i="2"/>
  <c r="K25" i="2"/>
  <c r="B27" i="2" l="1"/>
  <c r="L26" i="2"/>
  <c r="C26" i="2"/>
  <c r="F26" i="2"/>
  <c r="E26" i="2"/>
  <c r="D26" i="2"/>
  <c r="N20" i="4" s="1"/>
  <c r="J26" i="2"/>
  <c r="H26" i="2"/>
  <c r="I26" i="2"/>
  <c r="P20" i="4" s="1"/>
  <c r="K26" i="2"/>
  <c r="G26" i="2"/>
  <c r="K27" i="2" l="1"/>
  <c r="I27" i="2"/>
  <c r="P21" i="4" s="1"/>
  <c r="C27" i="2"/>
  <c r="D27" i="2"/>
  <c r="N21" i="4" s="1"/>
  <c r="J27" i="2"/>
  <c r="F27" i="2"/>
  <c r="L27" i="2"/>
  <c r="K29" i="2" s="1"/>
  <c r="F23" i="4" s="1"/>
  <c r="G27" i="2"/>
  <c r="H27" i="2"/>
  <c r="E27" i="2"/>
  <c r="F28" i="4" l="1"/>
  <c r="F25" i="4"/>
  <c r="F24" i="4"/>
  <c r="F26" i="4" l="1"/>
  <c r="F29" i="4"/>
</calcChain>
</file>

<file path=xl/sharedStrings.xml><?xml version="1.0" encoding="utf-8"?>
<sst xmlns="http://schemas.openxmlformats.org/spreadsheetml/2006/main" count="775" uniqueCount="212">
  <si>
    <t>ADJUSTABLE SUPPORT</t>
  </si>
  <si>
    <t>VERTICAL SUPPORT</t>
  </si>
  <si>
    <t>FIXED SUPPORT</t>
  </si>
  <si>
    <t>VERTICAL DOUBLE SUPPORT</t>
  </si>
  <si>
    <t>60x60x5</t>
  </si>
  <si>
    <t>70x70x3</t>
  </si>
  <si>
    <t>purlins</t>
  </si>
  <si>
    <t xml:space="preserve">support purlins </t>
  </si>
  <si>
    <t>diagonals</t>
  </si>
  <si>
    <t>40x40x3</t>
  </si>
  <si>
    <t>40x40x2</t>
  </si>
  <si>
    <t>WEIGHT ELEMENT</t>
  </si>
  <si>
    <t>L diagonals</t>
  </si>
  <si>
    <t xml:space="preserve">L support purlins </t>
  </si>
  <si>
    <t>L purlins</t>
  </si>
  <si>
    <t>weight diagonals</t>
  </si>
  <si>
    <t xml:space="preserve">weight support purlins </t>
  </si>
  <si>
    <t>weight purlins</t>
  </si>
  <si>
    <t>price/kg</t>
  </si>
  <si>
    <t>SCR-61</t>
  </si>
  <si>
    <t>SCR-62</t>
  </si>
  <si>
    <t>SCR-121</t>
  </si>
  <si>
    <t>SCR-122</t>
  </si>
  <si>
    <t>SCR-201</t>
  </si>
  <si>
    <t>SCR-202</t>
  </si>
  <si>
    <t>SCR-203</t>
  </si>
  <si>
    <t>SCR-401</t>
  </si>
  <si>
    <t>SCR-402</t>
  </si>
  <si>
    <t>SCR-403</t>
  </si>
  <si>
    <t>SCR-601</t>
  </si>
  <si>
    <t>SCR-602</t>
  </si>
  <si>
    <t>SCR-1001</t>
  </si>
  <si>
    <t>SCR-1002</t>
  </si>
  <si>
    <t>SCF-51</t>
  </si>
  <si>
    <t>SCF-151</t>
  </si>
  <si>
    <t>SCF-201</t>
  </si>
  <si>
    <t>SCF-301</t>
  </si>
  <si>
    <t>SCF-501</t>
  </si>
  <si>
    <t>SCF-1001</t>
  </si>
  <si>
    <t>SCF-52</t>
  </si>
  <si>
    <t>SCF-53</t>
  </si>
  <si>
    <t>SCF-54</t>
  </si>
  <si>
    <t>SCF-55</t>
  </si>
  <si>
    <t>SCF-56</t>
  </si>
  <si>
    <t>SCF-57</t>
  </si>
  <si>
    <t>SCF-155</t>
  </si>
  <si>
    <t>SCF-156</t>
  </si>
  <si>
    <t>SCF-157</t>
  </si>
  <si>
    <t>SCF-158</t>
  </si>
  <si>
    <t>SCF-152</t>
  </si>
  <si>
    <t>SCF-153</t>
  </si>
  <si>
    <t>SCF-154</t>
  </si>
  <si>
    <t>SCF-202</t>
  </si>
  <si>
    <t>SCF-203</t>
  </si>
  <si>
    <t>SCF-303</t>
  </si>
  <si>
    <t>SCF-503</t>
  </si>
  <si>
    <t>SCF-1003</t>
  </si>
  <si>
    <t>SCF-204</t>
  </si>
  <si>
    <t>SCF-302</t>
  </si>
  <si>
    <t>SCF-304</t>
  </si>
  <si>
    <t>SCF-502</t>
  </si>
  <si>
    <t>SCF-504</t>
  </si>
  <si>
    <t>SCF-1002</t>
  </si>
  <si>
    <t>SCF-1004</t>
  </si>
  <si>
    <t>SV-31</t>
  </si>
  <si>
    <t>SV-61</t>
  </si>
  <si>
    <t>SV-101</t>
  </si>
  <si>
    <t>SV-201</t>
  </si>
  <si>
    <t>SV-301</t>
  </si>
  <si>
    <t>SV-32</t>
  </si>
  <si>
    <t>SV-62</t>
  </si>
  <si>
    <t>SV-102</t>
  </si>
  <si>
    <t>SV-202</t>
  </si>
  <si>
    <t>SV-302</t>
  </si>
  <si>
    <t>SVD-51</t>
  </si>
  <si>
    <t>SVD-101</t>
  </si>
  <si>
    <t>SVD-151</t>
  </si>
  <si>
    <t>SVD-201</t>
  </si>
  <si>
    <t>SVD-301</t>
  </si>
  <si>
    <t>SVD-52</t>
  </si>
  <si>
    <t>SVD-102</t>
  </si>
  <si>
    <t>SVD-152</t>
  </si>
  <si>
    <t>SVD-202</t>
  </si>
  <si>
    <t>SVD-302</t>
  </si>
  <si>
    <t>INCLINED SUPPORT</t>
  </si>
  <si>
    <t>IFS-31</t>
  </si>
  <si>
    <t>IFS-61</t>
  </si>
  <si>
    <t>IFS-101</t>
  </si>
  <si>
    <t>IFS-201</t>
  </si>
  <si>
    <t>IFS-301</t>
  </si>
  <si>
    <t>IFS-32</t>
  </si>
  <si>
    <t>IFS-62</t>
  </si>
  <si>
    <t>IFS-102</t>
  </si>
  <si>
    <t>IFS-202</t>
  </si>
  <si>
    <t>IFS-203</t>
  </si>
  <si>
    <t>IFS-204</t>
  </si>
  <si>
    <t>IFS-302</t>
  </si>
  <si>
    <t>IFS-303</t>
  </si>
  <si>
    <t>IFS-304</t>
  </si>
  <si>
    <t>IFSV-31</t>
  </si>
  <si>
    <t>INCLINED VARIABLE SUPPORT</t>
  </si>
  <si>
    <t>IFSV-32</t>
  </si>
  <si>
    <t>IFSV-61</t>
  </si>
  <si>
    <t>IFSV-62</t>
  </si>
  <si>
    <t>IFSV-101</t>
  </si>
  <si>
    <t>IFSV-102</t>
  </si>
  <si>
    <t>IFSV-201</t>
  </si>
  <si>
    <t>IFSV-202</t>
  </si>
  <si>
    <t>IFSV-203</t>
  </si>
  <si>
    <t>IFSV-204</t>
  </si>
  <si>
    <t>IFSV-301</t>
  </si>
  <si>
    <t>IFSV-302</t>
  </si>
  <si>
    <t>IFSV-303</t>
  </si>
  <si>
    <t>IFSV-304</t>
  </si>
  <si>
    <t>IFS-305</t>
  </si>
  <si>
    <t>IFS-306</t>
  </si>
  <si>
    <t>IFSV-305</t>
  </si>
  <si>
    <t>IFSV-306</t>
  </si>
  <si>
    <t>50x50x2</t>
  </si>
  <si>
    <t>50x50x3</t>
  </si>
  <si>
    <t>50x50x4</t>
  </si>
  <si>
    <t>50x50x5</t>
  </si>
  <si>
    <t>60x60x3</t>
  </si>
  <si>
    <t>60x60x4</t>
  </si>
  <si>
    <t>70x70x4</t>
  </si>
  <si>
    <t>70x70x5</t>
  </si>
  <si>
    <t>70x70x6</t>
  </si>
  <si>
    <t>40x40x4</t>
  </si>
  <si>
    <t>60x60x2</t>
  </si>
  <si>
    <t>kg/m</t>
  </si>
  <si>
    <t>70x70x2</t>
  </si>
  <si>
    <t>80x80x3</t>
  </si>
  <si>
    <t>80x80x8</t>
  </si>
  <si>
    <t>90x90x3</t>
  </si>
  <si>
    <t>90x90x8</t>
  </si>
  <si>
    <t>100x100x4</t>
  </si>
  <si>
    <t>80x80x4</t>
  </si>
  <si>
    <t>L 40x40x4</t>
  </si>
  <si>
    <t>IPE120</t>
  </si>
  <si>
    <t>HEA120</t>
  </si>
  <si>
    <t>IPE160</t>
  </si>
  <si>
    <t>100X150X5</t>
  </si>
  <si>
    <t>RACK1</t>
  </si>
  <si>
    <t>RACK2</t>
  </si>
  <si>
    <t>2,5 TON A RIPIANO</t>
  </si>
  <si>
    <t>RACK 1 MODULO</t>
  </si>
  <si>
    <t>RACK MODULI SUCCESSIVI</t>
  </si>
  <si>
    <t>ALTRE MISURE REALIZZABILI SU COMMESSA</t>
  </si>
  <si>
    <t>SB1</t>
  </si>
  <si>
    <t>SB2</t>
  </si>
  <si>
    <t>SB3</t>
  </si>
  <si>
    <t>SB4</t>
  </si>
  <si>
    <t>SAILING BOAT CRADLE</t>
  </si>
  <si>
    <t xml:space="preserve">Decorrenza 16-Marzo 2020 </t>
  </si>
  <si>
    <t>Condizioni di vendita:</t>
  </si>
  <si>
    <t>scaricabili su www.yachtgarage.com</t>
  </si>
  <si>
    <t>Porto:</t>
  </si>
  <si>
    <t>porto franco per odini superiori a 15,000€</t>
  </si>
  <si>
    <t>Validità:</t>
  </si>
  <si>
    <t>euro -usd 1,12</t>
  </si>
  <si>
    <t>Pagamento</t>
  </si>
  <si>
    <t>30% acconto all'orine - 20% a merce pronta - saldo al collaudo</t>
  </si>
  <si>
    <t>CODICE CODE</t>
  </si>
  <si>
    <t>ALTEZZA MIN MINIMUM HEIGHT</t>
  </si>
  <si>
    <t>ALTEZZA MAX         MAXIMUM HEIGHT</t>
  </si>
  <si>
    <t>PORTATA APERTO WEIGHT LOAD OPEN</t>
  </si>
  <si>
    <t>PORTATA CHIUSO WEIGHT LOAD CLOSE</t>
  </si>
  <si>
    <t>QUANTITA' QUANTITY</t>
  </si>
  <si>
    <t xml:space="preserve">PREZZO TOTALE          TOT PRICE </t>
  </si>
  <si>
    <t xml:space="preserve">DESCRIZIONE                                                                               DESCRIPTION </t>
  </si>
  <si>
    <t>PREZZO                             PRICE</t>
  </si>
  <si>
    <t>LUNGHEZZA    LENGHT</t>
  </si>
  <si>
    <t>LARGHEZZA   WIDTH</t>
  </si>
  <si>
    <t>PORTATA                                         LOAD</t>
  </si>
  <si>
    <t>PESO                WEIGHT</t>
  </si>
  <si>
    <t>Totale imponibile ordine</t>
  </si>
  <si>
    <t>totale Iva 22%</t>
  </si>
  <si>
    <t>Totale IVA compresa</t>
  </si>
  <si>
    <t xml:space="preserve">Listino Elettronico Supporti - Cavalletti - Invasi - Rack </t>
  </si>
  <si>
    <t>MV Engineering S.r.l.s. Via Pietro Nenni 13, 82100 Benevento (IT)    P.I. 01680450622    REA BN - 139795</t>
  </si>
  <si>
    <t>www.yachtgarage.it - www.yachtgarage.com - info@yachtgarage.com+393453409350 - +33761430701</t>
  </si>
  <si>
    <t>Committente - Customer:</t>
  </si>
  <si>
    <t>del - Dated</t>
  </si>
  <si>
    <t>Indirizzo - Address:</t>
  </si>
  <si>
    <t>P.I. - T.V.A.</t>
  </si>
  <si>
    <t>Mail</t>
  </si>
  <si>
    <t xml:space="preserve">Tel: </t>
  </si>
  <si>
    <t>Prezzo - Price</t>
  </si>
  <si>
    <t>+ I.V.A. / + T.V.A</t>
  </si>
  <si>
    <t xml:space="preserve">Anticipo alla conferma - Deposit  </t>
  </si>
  <si>
    <t>Anticipo merce pronta - Deposit  before delivery</t>
  </si>
  <si>
    <t>Saldo Fornitura - Balance</t>
  </si>
  <si>
    <t>Sconto per pagamento saldo con titoli</t>
  </si>
  <si>
    <t xml:space="preserve">Prezzo Netto - Price after Discount </t>
  </si>
  <si>
    <t xml:space="preserve">Pagamento in 3 rate mensili con titoli </t>
  </si>
  <si>
    <t>Con il pagamento dell'acconto il committente accetta espressamente le calusole 1,2,3,4,5,9,10,12,13, 17 delle condizioni di vendita</t>
  </si>
  <si>
    <t>Certificazioni - Certification</t>
  </si>
  <si>
    <t>CE</t>
  </si>
  <si>
    <t>Garanzia - Warranty (anni - years)</t>
  </si>
  <si>
    <t>1 anno - 1 year</t>
  </si>
  <si>
    <t>Validità - Validity ( giorni - days)</t>
  </si>
  <si>
    <t>30 giorni - 30 days</t>
  </si>
  <si>
    <t>Maggiori Informazioni in Italiano</t>
  </si>
  <si>
    <t>www.yachtgarage.it</t>
  </si>
  <si>
    <t>Further English Information</t>
  </si>
  <si>
    <t>www.yachtgarage.com</t>
  </si>
  <si>
    <t>Condizioni di Vendita - Sales Conditions</t>
  </si>
  <si>
    <t>www.yachtgarage.com/online-contract-general-condition/</t>
  </si>
  <si>
    <t>MODEL</t>
  </si>
  <si>
    <t>QTY</t>
  </si>
  <si>
    <t>RIEPILOGO MODELLI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</si>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</sst>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€&quot;\ * #,##0.00_-;\-&quot;€&quot;\ * #,##0.00_-;_-&quot;€&quot;\ * &quot;-&quot;??_-;_-@_-"/>
    <numFmt numFmtId="165" formatCode="0.0"/>
    <numFmt numFmtId="166" formatCode="&quot;€&quot;\ #,##0.00"/>
    <numFmt numFmtId="167" formatCode="0.00\ &quot;kg&quot;"/>
    <numFmt numFmtId="168" formatCode="0\ &quot;ton&quot;"/>
    <numFmt numFmtId="169" formatCode="0\ &quot;mm&quot;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8" tint="-0.499984740745262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6"/>
      <color theme="1" tint="4.9989318521683403E-2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6"/>
      <color rgb="FFFF000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6"/>
      <color theme="1" tint="4.9989318521683403E-2"/>
      <name val="Calibri"/>
      <family val="2"/>
      <scheme val="minor"/>
    </font>
    <font>
      <u/>
      <sz val="11"/>
      <color theme="8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4"/>
      </right>
      <top style="thin">
        <color theme="3"/>
      </top>
      <bottom style="thin">
        <color theme="3"/>
      </bottom>
      <diagonal/>
    </border>
    <border>
      <left style="thin">
        <color theme="4"/>
      </left>
      <right style="thin">
        <color theme="4"/>
      </right>
      <top style="thin">
        <color theme="3"/>
      </top>
      <bottom style="thin">
        <color theme="3"/>
      </bottom>
      <diagonal/>
    </border>
    <border>
      <left style="thin">
        <color theme="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166" fontId="0" fillId="0" borderId="0" xfId="0" applyNumberFormat="1"/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6" fontId="4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21" fillId="7" borderId="12" xfId="0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0" fillId="7" borderId="0" xfId="0" applyFont="1" applyFill="1" applyProtection="1">
      <protection hidden="1"/>
    </xf>
    <xf numFmtId="49" fontId="14" fillId="0" borderId="3" xfId="1" applyNumberFormat="1" applyFont="1" applyBorder="1" applyAlignment="1" applyProtection="1">
      <alignment horizontal="center"/>
      <protection hidden="1"/>
    </xf>
    <xf numFmtId="49" fontId="17" fillId="0" borderId="6" xfId="1" applyNumberFormat="1" applyFont="1" applyBorder="1" applyAlignment="1" applyProtection="1">
      <alignment horizontal="center"/>
      <protection hidden="1"/>
    </xf>
    <xf numFmtId="49" fontId="19" fillId="0" borderId="3" xfId="1" applyNumberFormat="1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left"/>
      <protection hidden="1"/>
    </xf>
    <xf numFmtId="0" fontId="13" fillId="0" borderId="13" xfId="0" applyFont="1" applyBorder="1" applyAlignment="1" applyProtection="1">
      <alignment horizontal="left"/>
      <protection hidden="1"/>
    </xf>
    <xf numFmtId="0" fontId="13" fillId="0" borderId="10" xfId="0" applyFont="1" applyBorder="1" applyAlignment="1" applyProtection="1">
      <alignment horizontal="left"/>
      <protection hidden="1"/>
    </xf>
    <xf numFmtId="0" fontId="13" fillId="0" borderId="11" xfId="0" applyFont="1" applyBorder="1" applyAlignment="1" applyProtection="1">
      <alignment horizontal="left"/>
      <protection hidden="1"/>
    </xf>
    <xf numFmtId="49" fontId="14" fillId="0" borderId="9" xfId="1" applyNumberFormat="1" applyFont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69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168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0" applyNumberFormat="1" applyFont="1" applyFill="1" applyBorder="1" applyAlignment="1" applyProtection="1">
      <alignment horizontal="center" vertical="center"/>
      <protection hidden="1"/>
    </xf>
    <xf numFmtId="0" fontId="22" fillId="0" borderId="18" xfId="0" applyFont="1" applyBorder="1" applyAlignment="1" applyProtection="1">
      <alignment horizontal="right" vertical="center"/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Protection="1"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5" borderId="0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Border="1" applyAlignment="1" applyProtection="1">
      <alignment horizontal="center" vertical="center" wrapText="1"/>
      <protection hidden="1"/>
    </xf>
    <xf numFmtId="2" fontId="4" fillId="5" borderId="0" xfId="0" applyNumberFormat="1" applyFont="1" applyFill="1" applyBorder="1" applyAlignment="1" applyProtection="1">
      <alignment horizontal="center" vertical="center"/>
      <protection hidden="1"/>
    </xf>
    <xf numFmtId="165" fontId="4" fillId="5" borderId="0" xfId="0" applyNumberFormat="1" applyFont="1" applyFill="1" applyBorder="1" applyAlignment="1" applyProtection="1">
      <alignment horizontal="center" vertical="center"/>
      <protection hidden="1"/>
    </xf>
    <xf numFmtId="166" fontId="4" fillId="5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2" fontId="4" fillId="0" borderId="0" xfId="0" applyNumberFormat="1" applyFont="1" applyFill="1" applyBorder="1" applyAlignment="1" applyProtection="1">
      <alignment horizontal="center" vertical="center"/>
      <protection hidden="1"/>
    </xf>
    <xf numFmtId="165" fontId="4" fillId="0" borderId="0" xfId="0" applyNumberFormat="1" applyFont="1" applyFill="1" applyBorder="1" applyAlignment="1" applyProtection="1">
      <alignment horizontal="center" vertical="center"/>
      <protection hidden="1"/>
    </xf>
    <xf numFmtId="166" fontId="4" fillId="0" borderId="0" xfId="0" applyNumberFormat="1" applyFont="1" applyFill="1" applyBorder="1" applyAlignment="1" applyProtection="1">
      <alignment horizontal="center" vertical="center"/>
      <protection hidden="1"/>
    </xf>
    <xf numFmtId="2" fontId="4" fillId="0" borderId="0" xfId="0" applyNumberFormat="1" applyFont="1" applyBorder="1" applyAlignment="1" applyProtection="1">
      <alignment horizontal="center" vertical="center" wrapText="1"/>
      <protection hidden="1"/>
    </xf>
    <xf numFmtId="165" fontId="4" fillId="0" borderId="0" xfId="0" applyNumberFormat="1" applyFont="1" applyBorder="1" applyAlignment="1" applyProtection="1">
      <alignment horizontal="center" vertical="center" wrapText="1"/>
      <protection hidden="1"/>
    </xf>
    <xf numFmtId="0" fontId="0" fillId="4" borderId="0" xfId="0" applyFill="1" applyProtection="1">
      <protection hidden="1"/>
    </xf>
    <xf numFmtId="0" fontId="4" fillId="0" borderId="0" xfId="0" applyFont="1" applyBorder="1" applyProtection="1">
      <protection hidden="1"/>
    </xf>
    <xf numFmtId="0" fontId="1" fillId="5" borderId="0" xfId="0" applyFont="1" applyFill="1" applyBorder="1" applyProtection="1">
      <protection hidden="1"/>
    </xf>
    <xf numFmtId="0" fontId="5" fillId="5" borderId="0" xfId="0" applyFont="1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right"/>
      <protection hidden="1"/>
    </xf>
    <xf numFmtId="0" fontId="5" fillId="5" borderId="0" xfId="0" applyFont="1" applyFill="1" applyBorder="1" applyAlignment="1" applyProtection="1">
      <alignment horizontal="left"/>
      <protection hidden="1"/>
    </xf>
    <xf numFmtId="0" fontId="1" fillId="5" borderId="0" xfId="0" applyFont="1" applyFill="1" applyBorder="1" applyAlignment="1" applyProtection="1">
      <alignment horizontal="left"/>
      <protection hidden="1"/>
    </xf>
    <xf numFmtId="0" fontId="7" fillId="5" borderId="0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2" fontId="6" fillId="3" borderId="0" xfId="0" applyNumberFormat="1" applyFont="1" applyFill="1" applyBorder="1" applyAlignment="1" applyProtection="1">
      <alignment horizontal="right"/>
      <protection hidden="1"/>
    </xf>
    <xf numFmtId="166" fontId="22" fillId="0" borderId="19" xfId="0" applyNumberFormat="1" applyFont="1" applyBorder="1" applyAlignment="1" applyProtection="1">
      <alignment horizontal="left" vertical="center"/>
      <protection hidden="1"/>
    </xf>
    <xf numFmtId="166" fontId="22" fillId="0" borderId="1" xfId="0" applyNumberFormat="1" applyFont="1" applyBorder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7" borderId="0" xfId="0" applyFont="1" applyFill="1" applyAlignment="1" applyProtection="1">
      <alignment horizontal="center"/>
      <protection hidden="1"/>
    </xf>
    <xf numFmtId="0" fontId="21" fillId="7" borderId="0" xfId="0" applyFont="1" applyFill="1" applyAlignment="1" applyProtection="1">
      <alignment horizontal="center"/>
      <protection hidden="1"/>
    </xf>
    <xf numFmtId="0" fontId="21" fillId="7" borderId="10" xfId="0" applyFont="1" applyFill="1" applyBorder="1" applyAlignment="1" applyProtection="1">
      <alignment horizontal="center"/>
      <protection hidden="1"/>
    </xf>
    <xf numFmtId="0" fontId="21" fillId="7" borderId="17" xfId="0" applyFont="1" applyFill="1" applyBorder="1" applyAlignment="1" applyProtection="1">
      <alignment horizontal="center"/>
      <protection hidden="1"/>
    </xf>
    <xf numFmtId="0" fontId="10" fillId="0" borderId="18" xfId="0" applyFont="1" applyBorder="1" applyAlignment="1" applyProtection="1">
      <alignment horizontal="center" vertical="center" wrapText="1"/>
      <protection hidden="1"/>
    </xf>
    <xf numFmtId="0" fontId="10" fillId="0" borderId="19" xfId="0" applyFont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 applyProtection="1">
      <alignment horizontal="left"/>
      <protection hidden="1"/>
    </xf>
    <xf numFmtId="0" fontId="12" fillId="0" borderId="15" xfId="0" applyFont="1" applyBorder="1" applyAlignment="1" applyProtection="1">
      <alignment horizontal="left"/>
      <protection hidden="1"/>
    </xf>
    <xf numFmtId="0" fontId="12" fillId="0" borderId="16" xfId="0" applyFont="1" applyBorder="1" applyAlignment="1" applyProtection="1">
      <alignment horizontal="left"/>
      <protection hidden="1"/>
    </xf>
    <xf numFmtId="0" fontId="11" fillId="0" borderId="3" xfId="2" applyBorder="1" applyAlignment="1" applyProtection="1">
      <alignment horizontal="center"/>
      <protection hidden="1"/>
    </xf>
    <xf numFmtId="0" fontId="11" fillId="0" borderId="4" xfId="2" applyBorder="1" applyAlignment="1" applyProtection="1">
      <alignment horizontal="center"/>
      <protection hidden="1"/>
    </xf>
    <xf numFmtId="0" fontId="11" fillId="0" borderId="5" xfId="2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horizontal="left" vertical="center"/>
      <protection hidden="1"/>
    </xf>
    <xf numFmtId="0" fontId="12" fillId="0" borderId="10" xfId="0" applyFont="1" applyBorder="1" applyAlignment="1" applyProtection="1">
      <alignment horizontal="left" vertical="center"/>
      <protection hidden="1"/>
    </xf>
    <xf numFmtId="0" fontId="12" fillId="0" borderId="11" xfId="0" applyFont="1" applyBorder="1" applyAlignment="1" applyProtection="1">
      <alignment horizontal="left" vertical="center"/>
      <protection hidden="1"/>
    </xf>
    <xf numFmtId="0" fontId="12" fillId="0" borderId="6" xfId="0" applyFont="1" applyBorder="1" applyAlignment="1" applyProtection="1">
      <alignment horizontal="left" vertical="center"/>
      <protection hidden="1"/>
    </xf>
    <xf numFmtId="0" fontId="12" fillId="0" borderId="7" xfId="0" applyFont="1" applyBorder="1" applyAlignment="1" applyProtection="1">
      <alignment horizontal="left" vertical="center"/>
      <protection hidden="1"/>
    </xf>
    <xf numFmtId="0" fontId="12" fillId="0" borderId="8" xfId="0" applyFont="1" applyBorder="1" applyAlignment="1" applyProtection="1">
      <alignment horizontal="left" vertical="center"/>
      <protection hidden="1"/>
    </xf>
    <xf numFmtId="0" fontId="11" fillId="0" borderId="9" xfId="2" applyBorder="1" applyAlignment="1" applyProtection="1">
      <alignment horizontal="center" wrapText="1"/>
      <protection hidden="1"/>
    </xf>
    <xf numFmtId="0" fontId="20" fillId="0" borderId="10" xfId="2" applyFont="1" applyBorder="1" applyAlignment="1" applyProtection="1">
      <alignment horizontal="center" wrapText="1"/>
      <protection hidden="1"/>
    </xf>
    <xf numFmtId="0" fontId="20" fillId="0" borderId="11" xfId="2" applyFont="1" applyBorder="1" applyAlignment="1" applyProtection="1">
      <alignment horizontal="center" wrapText="1"/>
      <protection hidden="1"/>
    </xf>
    <xf numFmtId="0" fontId="20" fillId="0" borderId="6" xfId="2" applyFont="1" applyBorder="1" applyAlignment="1" applyProtection="1">
      <alignment horizontal="center" wrapText="1"/>
      <protection hidden="1"/>
    </xf>
    <xf numFmtId="0" fontId="20" fillId="0" borderId="7" xfId="2" applyFont="1" applyBorder="1" applyAlignment="1" applyProtection="1">
      <alignment horizontal="center" wrapText="1"/>
      <protection hidden="1"/>
    </xf>
    <xf numFmtId="0" fontId="20" fillId="0" borderId="8" xfId="2" applyFont="1" applyBorder="1" applyAlignment="1" applyProtection="1">
      <alignment horizontal="center" wrapText="1"/>
      <protection hidden="1"/>
    </xf>
    <xf numFmtId="0" fontId="10" fillId="0" borderId="1" xfId="0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left"/>
      <protection hidden="1"/>
    </xf>
    <xf numFmtId="0" fontId="12" fillId="0" borderId="4" xfId="0" applyFont="1" applyBorder="1" applyAlignment="1" applyProtection="1">
      <alignment horizontal="left"/>
      <protection hidden="1"/>
    </xf>
    <xf numFmtId="0" fontId="12" fillId="0" borderId="5" xfId="0" applyFont="1" applyBorder="1" applyAlignment="1" applyProtection="1">
      <alignment horizontal="left"/>
      <protection hidden="1"/>
    </xf>
    <xf numFmtId="0" fontId="10" fillId="0" borderId="3" xfId="0" applyFont="1" applyBorder="1" applyAlignment="1" applyProtection="1">
      <alignment horizontal="center"/>
      <protection hidden="1"/>
    </xf>
    <xf numFmtId="0" fontId="10" fillId="0" borderId="4" xfId="0" applyFont="1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/>
      <protection hidden="1"/>
    </xf>
    <xf numFmtId="164" fontId="13" fillId="0" borderId="9" xfId="1" applyFont="1" applyBorder="1" applyAlignment="1" applyProtection="1">
      <alignment horizontal="center"/>
      <protection hidden="1"/>
    </xf>
    <xf numFmtId="164" fontId="13" fillId="0" borderId="11" xfId="1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left" vertical="top" wrapText="1"/>
      <protection hidden="1"/>
    </xf>
    <xf numFmtId="164" fontId="13" fillId="0" borderId="3" xfId="1" applyFont="1" applyBorder="1" applyAlignment="1" applyProtection="1">
      <alignment horizontal="center"/>
      <protection hidden="1"/>
    </xf>
    <xf numFmtId="164" fontId="13" fillId="0" borderId="5" xfId="1" applyFont="1" applyBorder="1" applyAlignment="1" applyProtection="1">
      <alignment horizontal="center"/>
      <protection hidden="1"/>
    </xf>
    <xf numFmtId="0" fontId="13" fillId="0" borderId="3" xfId="0" applyFont="1" applyBorder="1" applyAlignment="1" applyProtection="1">
      <alignment horizontal="left"/>
      <protection hidden="1"/>
    </xf>
    <xf numFmtId="0" fontId="13" fillId="0" borderId="4" xfId="0" applyFont="1" applyBorder="1" applyAlignment="1" applyProtection="1">
      <alignment horizontal="left"/>
      <protection hidden="1"/>
    </xf>
    <xf numFmtId="0" fontId="13" fillId="0" borderId="5" xfId="0" applyFont="1" applyBorder="1" applyAlignment="1" applyProtection="1">
      <alignment horizontal="left"/>
      <protection hidden="1"/>
    </xf>
    <xf numFmtId="0" fontId="16" fillId="0" borderId="3" xfId="0" applyFont="1" applyBorder="1" applyAlignment="1" applyProtection="1">
      <alignment horizontal="left"/>
      <protection hidden="1"/>
    </xf>
    <xf numFmtId="0" fontId="16" fillId="0" borderId="4" xfId="0" applyFont="1" applyBorder="1" applyAlignment="1" applyProtection="1">
      <alignment horizontal="left"/>
      <protection hidden="1"/>
    </xf>
    <xf numFmtId="0" fontId="16" fillId="0" borderId="5" xfId="0" applyFont="1" applyBorder="1" applyAlignment="1" applyProtection="1">
      <alignment horizontal="left"/>
      <protection hidden="1"/>
    </xf>
    <xf numFmtId="164" fontId="16" fillId="0" borderId="3" xfId="1" applyFont="1" applyBorder="1" applyAlignment="1" applyProtection="1">
      <alignment horizontal="center"/>
      <protection hidden="1"/>
    </xf>
    <xf numFmtId="164" fontId="16" fillId="0" borderId="5" xfId="1" applyFont="1" applyBorder="1" applyAlignment="1" applyProtection="1">
      <alignment horizontal="center"/>
      <protection hidden="1"/>
    </xf>
    <xf numFmtId="0" fontId="18" fillId="0" borderId="3" xfId="0" applyFont="1" applyBorder="1" applyAlignment="1" applyProtection="1">
      <alignment horizontal="left"/>
      <protection hidden="1"/>
    </xf>
    <xf numFmtId="0" fontId="18" fillId="0" borderId="4" xfId="0" applyFont="1" applyBorder="1" applyAlignment="1" applyProtection="1">
      <alignment horizontal="left"/>
      <protection hidden="1"/>
    </xf>
    <xf numFmtId="0" fontId="18" fillId="0" borderId="5" xfId="0" applyFont="1" applyBorder="1" applyAlignment="1" applyProtection="1">
      <alignment horizontal="left"/>
      <protection hidden="1"/>
    </xf>
    <xf numFmtId="164" fontId="18" fillId="0" borderId="3" xfId="1" applyFont="1" applyBorder="1" applyAlignment="1" applyProtection="1">
      <alignment horizontal="center"/>
      <protection hidden="1"/>
    </xf>
    <xf numFmtId="164" fontId="18" fillId="0" borderId="5" xfId="1" applyFont="1" applyBorder="1" applyAlignment="1" applyProtection="1">
      <alignment horizontal="center"/>
      <protection hidden="1"/>
    </xf>
    <xf numFmtId="49" fontId="15" fillId="7" borderId="0" xfId="1" applyNumberFormat="1" applyFont="1" applyFill="1" applyBorder="1" applyAlignment="1" applyProtection="1">
      <alignment horizontal="center"/>
      <protection hidden="1"/>
    </xf>
    <xf numFmtId="0" fontId="13" fillId="0" borderId="6" xfId="0" applyFont="1" applyBorder="1" applyAlignment="1" applyProtection="1">
      <alignment horizontal="left"/>
      <protection hidden="1"/>
    </xf>
    <xf numFmtId="0" fontId="13" fillId="0" borderId="7" xfId="0" applyFont="1" applyBorder="1" applyAlignment="1" applyProtection="1">
      <alignment horizontal="left"/>
      <protection hidden="1"/>
    </xf>
    <xf numFmtId="0" fontId="13" fillId="0" borderId="8" xfId="0" applyFont="1" applyBorder="1" applyAlignment="1" applyProtection="1">
      <alignment horizontal="left"/>
      <protection hidden="1"/>
    </xf>
    <xf numFmtId="0" fontId="10" fillId="0" borderId="3" xfId="0" applyFont="1" applyBorder="1" applyAlignment="1" applyProtection="1">
      <alignment horizontal="left"/>
      <protection hidden="1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0" xfId="0" applyFont="1" applyAlignment="1" applyProtection="1">
      <protection hidden="1"/>
    </xf>
    <xf numFmtId="0" fontId="10" fillId="0" borderId="0" xfId="0" applyFont="1" applyAlignment="1" applyProtection="1">
      <alignment horizontal="left"/>
      <protection hidden="1"/>
    </xf>
  </cellXfs>
  <cellStyles count="3">
    <cellStyle name="Collegamento ipertestuale" xfId="2" builtinId="8"/>
    <cellStyle name="Normale" xfId="0" builtinId="0"/>
    <cellStyle name="Valuta" xfId="1" builtinId="4"/>
  </cellStyles>
  <dxfs count="9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jpeg"/><Relationship Id="rId13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12" Type="http://schemas.openxmlformats.org/officeDocument/2006/relationships/image" Target="../media/image21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11" Type="http://schemas.openxmlformats.org/officeDocument/2006/relationships/image" Target="../media/image20.png"/><Relationship Id="rId5" Type="http://schemas.openxmlformats.org/officeDocument/2006/relationships/image" Target="../media/image14.jpeg"/><Relationship Id="rId10" Type="http://schemas.openxmlformats.org/officeDocument/2006/relationships/image" Target="../media/image19.png"/><Relationship Id="rId4" Type="http://schemas.openxmlformats.org/officeDocument/2006/relationships/image" Target="../media/image13.png"/><Relationship Id="rId9" Type="http://schemas.openxmlformats.org/officeDocument/2006/relationships/image" Target="../media/image1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558989</xdr:colOff>
      <xdr:row>9</xdr:row>
      <xdr:rowOff>32657</xdr:rowOff>
    </xdr:from>
    <xdr:to>
      <xdr:col>0</xdr:col>
      <xdr:colOff>2684815</xdr:colOff>
      <xdr:row>19</xdr:row>
      <xdr:rowOff>121920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989" y="1567543"/>
          <a:ext cx="2125826" cy="2048691"/>
        </a:xfrm>
        <a:prstGeom prst="rect">
          <a:avLst/>
        </a:prstGeom>
      </xdr:spPr>
    </xdr:pic>
    <xdr:clientData/>
  </xdr:twoCellAnchor>
  <xdr:twoCellAnchor editAs="oneCell">
    <xdr:from>
      <xdr:col>0</xdr:col>
      <xdr:colOff>352697</xdr:colOff>
      <xdr:row>22</xdr:row>
      <xdr:rowOff>477467</xdr:rowOff>
    </xdr:from>
    <xdr:to>
      <xdr:col>0</xdr:col>
      <xdr:colOff>2873829</xdr:colOff>
      <xdr:row>28</xdr:row>
      <xdr:rowOff>131593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697" y="4559610"/>
          <a:ext cx="2521132" cy="1634361"/>
        </a:xfrm>
        <a:prstGeom prst="rect">
          <a:avLst/>
        </a:prstGeom>
      </xdr:spPr>
    </xdr:pic>
    <xdr:clientData/>
  </xdr:twoCellAnchor>
  <xdr:twoCellAnchor editAs="oneCell">
    <xdr:from>
      <xdr:col>0</xdr:col>
      <xdr:colOff>600613</xdr:colOff>
      <xdr:row>41</xdr:row>
      <xdr:rowOff>10885</xdr:rowOff>
    </xdr:from>
    <xdr:to>
      <xdr:col>0</xdr:col>
      <xdr:colOff>2438400</xdr:colOff>
      <xdr:row>52</xdr:row>
      <xdr:rowOff>36306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613" y="8621485"/>
          <a:ext cx="1837787" cy="2180792"/>
        </a:xfrm>
        <a:prstGeom prst="rect">
          <a:avLst/>
        </a:prstGeom>
      </xdr:spPr>
    </xdr:pic>
    <xdr:clientData/>
  </xdr:twoCellAnchor>
  <xdr:twoCellAnchor editAs="oneCell">
    <xdr:from>
      <xdr:col>0</xdr:col>
      <xdr:colOff>778899</xdr:colOff>
      <xdr:row>66</xdr:row>
      <xdr:rowOff>32655</xdr:rowOff>
    </xdr:from>
    <xdr:to>
      <xdr:col>0</xdr:col>
      <xdr:colOff>2734354</xdr:colOff>
      <xdr:row>72</xdr:row>
      <xdr:rowOff>108857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899" y="14521541"/>
          <a:ext cx="1955455" cy="1251859"/>
        </a:xfrm>
        <a:prstGeom prst="rect">
          <a:avLst/>
        </a:prstGeom>
      </xdr:spPr>
    </xdr:pic>
    <xdr:clientData/>
  </xdr:twoCellAnchor>
  <xdr:twoCellAnchor editAs="oneCell">
    <xdr:from>
      <xdr:col>0</xdr:col>
      <xdr:colOff>792686</xdr:colOff>
      <xdr:row>79</xdr:row>
      <xdr:rowOff>130628</xdr:rowOff>
    </xdr:from>
    <xdr:to>
      <xdr:col>0</xdr:col>
      <xdr:colOff>2536372</xdr:colOff>
      <xdr:row>90</xdr:row>
      <xdr:rowOff>149139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686" y="19039114"/>
          <a:ext cx="1743686" cy="2173881"/>
        </a:xfrm>
        <a:prstGeom prst="rect">
          <a:avLst/>
        </a:prstGeom>
      </xdr:spPr>
    </xdr:pic>
    <xdr:clientData/>
  </xdr:twoCellAnchor>
  <xdr:twoCellAnchor editAs="oneCell">
    <xdr:from>
      <xdr:col>0</xdr:col>
      <xdr:colOff>718458</xdr:colOff>
      <xdr:row>95</xdr:row>
      <xdr:rowOff>571680</xdr:rowOff>
    </xdr:from>
    <xdr:to>
      <xdr:col>0</xdr:col>
      <xdr:colOff>2487586</xdr:colOff>
      <xdr:row>107</xdr:row>
      <xdr:rowOff>76199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8" y="22604366"/>
          <a:ext cx="1769128" cy="2258605"/>
        </a:xfrm>
        <a:prstGeom prst="rect">
          <a:avLst/>
        </a:prstGeom>
      </xdr:spPr>
    </xdr:pic>
    <xdr:clientData/>
  </xdr:twoCellAnchor>
  <xdr:twoCellAnchor editAs="oneCell">
    <xdr:from>
      <xdr:col>0</xdr:col>
      <xdr:colOff>751115</xdr:colOff>
      <xdr:row>113</xdr:row>
      <xdr:rowOff>119744</xdr:rowOff>
    </xdr:from>
    <xdr:to>
      <xdr:col>0</xdr:col>
      <xdr:colOff>2460171</xdr:colOff>
      <xdr:row>118</xdr:row>
      <xdr:rowOff>5361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115" y="26071287"/>
          <a:ext cx="1709056" cy="1246332"/>
        </a:xfrm>
        <a:prstGeom prst="rect">
          <a:avLst/>
        </a:prstGeom>
      </xdr:spPr>
    </xdr:pic>
    <xdr:clientData/>
  </xdr:twoCellAnchor>
  <xdr:twoCellAnchor editAs="oneCell">
    <xdr:from>
      <xdr:col>0</xdr:col>
      <xdr:colOff>653143</xdr:colOff>
      <xdr:row>119</xdr:row>
      <xdr:rowOff>112589</xdr:rowOff>
    </xdr:from>
    <xdr:to>
      <xdr:col>0</xdr:col>
      <xdr:colOff>2631977</xdr:colOff>
      <xdr:row>122</xdr:row>
      <xdr:rowOff>119741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3" y="27620789"/>
          <a:ext cx="1978834" cy="997753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119063</xdr:colOff>
      <xdr:row>1</xdr:row>
      <xdr:rowOff>28336</xdr:rowOff>
    </xdr:from>
    <xdr:to>
      <xdr:col>0</xdr:col>
      <xdr:colOff>1058608</xdr:colOff>
      <xdr:row>3</xdr:row>
      <xdr:rowOff>150813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3" y="210899"/>
          <a:ext cx="939545" cy="4876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312420</xdr:colOff>
      <xdr:row>1</xdr:row>
      <xdr:rowOff>106680</xdr:rowOff>
    </xdr:from>
    <xdr:to>
      <xdr:col>15</xdr:col>
      <xdr:colOff>518160</xdr:colOff>
      <xdr:row>4</xdr:row>
      <xdr:rowOff>83819</xdr:rowOff>
    </xdr:to>
    <xdr:sp macro="" textlink="">
      <xdr:nvSpPr>
        <xdr:cNvPr id="2" name="Titolo" descr="Budget semplice" title="Titolo del model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55445" y="106680"/>
          <a:ext cx="7292340" cy="462914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457200" rtlCol="0" anchor="ctr"/>
        <a:lstStyle/>
        <a:p>
          <a:pPr algn="l"/>
          <a:r>
            <a:rPr lang="it-IT" sz="3200" baseline="0">
              <a:solidFill>
                <a:schemeClr val="bg1"/>
              </a:solidFill>
              <a:latin typeface="+mj-lt"/>
              <a:ea typeface="+mn-ea"/>
              <a:cs typeface="+mn-cs"/>
            </a:rPr>
            <a:t>CONTRATTO PRELIMINARE ONLINE</a:t>
          </a:r>
          <a:endParaRPr lang="en-US" sz="32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131446</xdr:colOff>
      <xdr:row>1</xdr:row>
      <xdr:rowOff>38100</xdr:rowOff>
    </xdr:from>
    <xdr:to>
      <xdr:col>2</xdr:col>
      <xdr:colOff>510541</xdr:colOff>
      <xdr:row>4</xdr:row>
      <xdr:rowOff>99018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6" y="38100"/>
          <a:ext cx="1236345" cy="632418"/>
        </a:xfrm>
        <a:prstGeom prst="rect">
          <a:avLst/>
        </a:prstGeom>
      </xdr:spPr>
    </xdr:pic>
    <xdr:clientData/>
  </xdr:twoCellAnchor>
  <xdr:twoCellAnchor editAs="oneCell">
    <xdr:from>
      <xdr:col>11</xdr:col>
      <xdr:colOff>603886</xdr:colOff>
      <xdr:row>38</xdr:row>
      <xdr:rowOff>68580</xdr:rowOff>
    </xdr:from>
    <xdr:to>
      <xdr:col>12</xdr:col>
      <xdr:colOff>196477</xdr:colOff>
      <xdr:row>39</xdr:row>
      <xdr:rowOff>58980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1786" y="6459855"/>
          <a:ext cx="202191" cy="180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12</xdr:col>
      <xdr:colOff>418147</xdr:colOff>
      <xdr:row>38</xdr:row>
      <xdr:rowOff>68580</xdr:rowOff>
    </xdr:from>
    <xdr:to>
      <xdr:col>13</xdr:col>
      <xdr:colOff>4128</xdr:colOff>
      <xdr:row>39</xdr:row>
      <xdr:rowOff>55096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6122" y="6459855"/>
          <a:ext cx="195581" cy="1770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14</xdr:col>
      <xdr:colOff>399098</xdr:colOff>
      <xdr:row>38</xdr:row>
      <xdr:rowOff>78740</xdr:rowOff>
    </xdr:from>
    <xdr:to>
      <xdr:col>14</xdr:col>
      <xdr:colOff>596620</xdr:colOff>
      <xdr:row>39</xdr:row>
      <xdr:rowOff>66226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8173" y="6470015"/>
          <a:ext cx="197522" cy="1779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13</xdr:col>
      <xdr:colOff>600710</xdr:colOff>
      <xdr:row>38</xdr:row>
      <xdr:rowOff>73977</xdr:rowOff>
    </xdr:from>
    <xdr:to>
      <xdr:col>14</xdr:col>
      <xdr:colOff>194272</xdr:colOff>
      <xdr:row>39</xdr:row>
      <xdr:rowOff>55637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710" y="6465252"/>
          <a:ext cx="203162" cy="172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15</xdr:col>
      <xdr:colOff>168911</xdr:colOff>
      <xdr:row>38</xdr:row>
      <xdr:rowOff>68580</xdr:rowOff>
    </xdr:from>
    <xdr:to>
      <xdr:col>15</xdr:col>
      <xdr:colOff>388397</xdr:colOff>
      <xdr:row>39</xdr:row>
      <xdr:rowOff>62865</xdr:rowOff>
    </xdr:to>
    <xdr:pic>
      <xdr:nvPicPr>
        <xdr:cNvPr id="9" name="Picture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8536" y="6459855"/>
          <a:ext cx="219486" cy="1847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13</xdr:col>
      <xdr:colOff>224473</xdr:colOff>
      <xdr:row>38</xdr:row>
      <xdr:rowOff>68581</xdr:rowOff>
    </xdr:from>
    <xdr:to>
      <xdr:col>13</xdr:col>
      <xdr:colOff>433277</xdr:colOff>
      <xdr:row>39</xdr:row>
      <xdr:rowOff>49270</xdr:rowOff>
    </xdr:to>
    <xdr:pic>
      <xdr:nvPicPr>
        <xdr:cNvPr id="10" name="Picture 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2998" y="6459856"/>
          <a:ext cx="208804" cy="17118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407036</xdr:colOff>
      <xdr:row>38</xdr:row>
      <xdr:rowOff>68581</xdr:rowOff>
    </xdr:from>
    <xdr:to>
      <xdr:col>10</xdr:col>
      <xdr:colOff>587076</xdr:colOff>
      <xdr:row>39</xdr:row>
      <xdr:rowOff>58010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3911" y="6459856"/>
          <a:ext cx="180040" cy="17992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594360</xdr:colOff>
      <xdr:row>38</xdr:row>
      <xdr:rowOff>68581</xdr:rowOff>
    </xdr:from>
    <xdr:to>
      <xdr:col>10</xdr:col>
      <xdr:colOff>179368</xdr:colOff>
      <xdr:row>39</xdr:row>
      <xdr:rowOff>58010</xdr:rowOff>
    </xdr:to>
    <xdr:pic>
      <xdr:nvPicPr>
        <xdr:cNvPr id="12" name="Picture 9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0685" y="6459856"/>
          <a:ext cx="194608" cy="17992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195897</xdr:colOff>
      <xdr:row>38</xdr:row>
      <xdr:rowOff>68580</xdr:rowOff>
    </xdr:from>
    <xdr:to>
      <xdr:col>11</xdr:col>
      <xdr:colOff>402758</xdr:colOff>
      <xdr:row>39</xdr:row>
      <xdr:rowOff>58980</xdr:rowOff>
    </xdr:to>
    <xdr:pic>
      <xdr:nvPicPr>
        <xdr:cNvPr id="13" name="Picture 10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322" y="6459855"/>
          <a:ext cx="206861" cy="180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7620</xdr:rowOff>
    </xdr:from>
    <xdr:to>
      <xdr:col>2</xdr:col>
      <xdr:colOff>249869</xdr:colOff>
      <xdr:row>39</xdr:row>
      <xdr:rowOff>90286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398895"/>
          <a:ext cx="1069019" cy="273166"/>
        </a:xfrm>
        <a:prstGeom prst="rect">
          <a:avLst/>
        </a:prstGeom>
      </xdr:spPr>
    </xdr:pic>
    <xdr:clientData/>
  </xdr:twoCellAnchor>
  <xdr:twoCellAnchor editAs="oneCell">
    <xdr:from>
      <xdr:col>4</xdr:col>
      <xdr:colOff>160020</xdr:colOff>
      <xdr:row>38</xdr:row>
      <xdr:rowOff>0</xdr:rowOff>
    </xdr:from>
    <xdr:to>
      <xdr:col>5</xdr:col>
      <xdr:colOff>435730</xdr:colOff>
      <xdr:row>39</xdr:row>
      <xdr:rowOff>106278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3595" y="6391275"/>
          <a:ext cx="885310" cy="29677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37</xdr:row>
      <xdr:rowOff>53340</xdr:rowOff>
    </xdr:from>
    <xdr:to>
      <xdr:col>7</xdr:col>
      <xdr:colOff>594360</xdr:colOff>
      <xdr:row>37</xdr:row>
      <xdr:rowOff>99060</xdr:rowOff>
    </xdr:to>
    <xdr:sp macro="" textlink="">
      <xdr:nvSpPr>
        <xdr:cNvPr id="16" name="Rettangolo con angoli arrotondati 4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0" y="6282690"/>
          <a:ext cx="4299585" cy="45720"/>
        </a:xfrm>
        <a:prstGeom prst="roundRect">
          <a:avLst/>
        </a:prstGeom>
        <a:solidFill>
          <a:schemeClr val="tx2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8</xdr:col>
      <xdr:colOff>123824</xdr:colOff>
      <xdr:row>23</xdr:row>
      <xdr:rowOff>107564</xdr:rowOff>
    </xdr:from>
    <xdr:to>
      <xdr:col>15</xdr:col>
      <xdr:colOff>484463</xdr:colOff>
      <xdr:row>34</xdr:row>
      <xdr:rowOff>104775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391024" y="4108064"/>
          <a:ext cx="4627839" cy="2092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yachtgarage.com/online-contract-general-condition/" TargetMode="External"/><Relationship Id="rId2" Type="http://schemas.openxmlformats.org/officeDocument/2006/relationships/hyperlink" Target="http://www.yachtgarage.com/" TargetMode="External"/><Relationship Id="rId1" Type="http://schemas.openxmlformats.org/officeDocument/2006/relationships/hyperlink" Target="http://www.yachtgarage.it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4"/>
  <sheetViews>
    <sheetView showGridLines="0" showRowColHeaders="0" tabSelected="1" topLeftCell="A109" zoomScale="112" zoomScaleNormal="112" workbookViewId="0">
      <selection activeCell="R9" sqref="R9"/>
    </sheetView>
  </sheetViews>
  <sheetFormatPr defaultRowHeight="14.4" x14ac:dyDescent="0.3"/>
  <cols>
    <col min="1" max="1" width="45.44140625" customWidth="1"/>
    <col min="2" max="2" width="10.6640625" hidden="1" customWidth="1"/>
    <col min="3" max="3" width="11.6640625" hidden="1" customWidth="1"/>
    <col min="4" max="4" width="10.6640625" hidden="1" customWidth="1"/>
    <col min="5" max="5" width="13.5546875" hidden="1" customWidth="1"/>
    <col min="6" max="10" width="10.6640625" hidden="1" customWidth="1"/>
    <col min="11" max="11" width="10.6640625" customWidth="1"/>
    <col min="12" max="12" width="36.6640625" customWidth="1"/>
    <col min="13" max="14" width="11.33203125" customWidth="1"/>
    <col min="15" max="16" width="10.6640625" customWidth="1"/>
    <col min="17" max="17" width="11.6640625" hidden="1" customWidth="1"/>
    <col min="18" max="18" width="11.6640625" customWidth="1"/>
    <col min="19" max="19" width="10.6640625" hidden="1" customWidth="1"/>
    <col min="20" max="20" width="10.6640625" customWidth="1"/>
    <col min="21" max="21" width="14.5546875" customWidth="1"/>
    <col min="22" max="22" width="12.33203125" customWidth="1"/>
    <col min="23" max="24" width="0" hidden="1" customWidth="1"/>
    <col min="25" max="25" width="12.88671875" hidden="1" customWidth="1"/>
    <col min="26" max="28" width="0" hidden="1" customWidth="1"/>
  </cols>
  <sheetData>
    <row r="1" spans="1:26" s="4" customFormat="1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6" s="4" customFormat="1" x14ac:dyDescent="0.3">
      <c r="A2" s="63"/>
      <c r="B2" s="35"/>
      <c r="C2" s="35"/>
      <c r="D2" s="35"/>
      <c r="E2" s="35"/>
      <c r="F2" s="35"/>
      <c r="G2" s="35"/>
      <c r="H2" s="35"/>
      <c r="I2" s="35"/>
      <c r="J2" s="35"/>
      <c r="K2" s="67" t="s">
        <v>178</v>
      </c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6" s="4" customFormat="1" x14ac:dyDescent="0.3">
      <c r="A3" s="63"/>
      <c r="B3" s="35"/>
      <c r="C3" s="35"/>
      <c r="D3" s="35"/>
      <c r="E3" s="35"/>
      <c r="F3" s="35"/>
      <c r="G3" s="35"/>
      <c r="H3" s="35"/>
      <c r="I3" s="35"/>
      <c r="J3" s="35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</row>
    <row r="4" spans="1:26" s="4" customFormat="1" x14ac:dyDescent="0.3">
      <c r="A4" s="63"/>
      <c r="B4" s="35"/>
      <c r="C4" s="35"/>
      <c r="D4" s="35"/>
      <c r="E4" s="35"/>
      <c r="F4" s="35"/>
      <c r="G4" s="35"/>
      <c r="H4" s="35"/>
      <c r="I4" s="35"/>
      <c r="J4" s="35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6" s="4" customFormat="1" hidden="1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6" t="s">
        <v>18</v>
      </c>
      <c r="U5" s="37">
        <v>3.3</v>
      </c>
      <c r="V5" s="35"/>
    </row>
    <row r="6" spans="1:26" s="4" customFormat="1" hidden="1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6"/>
      <c r="U6" s="37"/>
      <c r="V6" s="35"/>
    </row>
    <row r="7" spans="1:26" s="4" customFormat="1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64" t="s">
        <v>153</v>
      </c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</row>
    <row r="8" spans="1:26" ht="78" x14ac:dyDescent="0.3">
      <c r="A8" s="58"/>
      <c r="B8" s="38" t="s">
        <v>8</v>
      </c>
      <c r="C8" s="26" t="s">
        <v>7</v>
      </c>
      <c r="D8" s="26" t="s">
        <v>6</v>
      </c>
      <c r="E8" s="26" t="s">
        <v>15</v>
      </c>
      <c r="F8" s="26" t="s">
        <v>16</v>
      </c>
      <c r="G8" s="26" t="s">
        <v>17</v>
      </c>
      <c r="H8" s="26" t="s">
        <v>12</v>
      </c>
      <c r="I8" s="26" t="s">
        <v>13</v>
      </c>
      <c r="J8" s="26" t="s">
        <v>14</v>
      </c>
      <c r="K8" s="26" t="s">
        <v>162</v>
      </c>
      <c r="L8" s="26" t="s">
        <v>169</v>
      </c>
      <c r="M8" s="26" t="s">
        <v>163</v>
      </c>
      <c r="N8" s="26" t="s">
        <v>164</v>
      </c>
      <c r="O8" s="26" t="s">
        <v>166</v>
      </c>
      <c r="P8" s="26" t="s">
        <v>165</v>
      </c>
      <c r="Q8" s="26" t="s">
        <v>167</v>
      </c>
      <c r="R8" s="26" t="s">
        <v>167</v>
      </c>
      <c r="S8" s="26" t="s">
        <v>11</v>
      </c>
      <c r="T8" s="26" t="s">
        <v>174</v>
      </c>
      <c r="U8" s="26" t="s">
        <v>170</v>
      </c>
      <c r="V8" s="26" t="s">
        <v>168</v>
      </c>
      <c r="Y8" s="3" t="s">
        <v>6</v>
      </c>
      <c r="Z8" s="3" t="s">
        <v>129</v>
      </c>
    </row>
    <row r="9" spans="1:26" ht="15.6" x14ac:dyDescent="0.3">
      <c r="A9" s="58"/>
      <c r="B9" s="39" t="s">
        <v>10</v>
      </c>
      <c r="C9" s="39" t="s">
        <v>118</v>
      </c>
      <c r="D9" s="39" t="s">
        <v>10</v>
      </c>
      <c r="E9" s="40">
        <f t="shared" ref="E9:E22" si="0">VLOOKUP(B9,$Y$9:$Z$30,2,FALSE)</f>
        <v>2.31</v>
      </c>
      <c r="F9" s="40">
        <f t="shared" ref="F9:F22" si="1">VLOOKUP(C9,$Y$9:$Z$30,2,FALSE)</f>
        <v>2.93</v>
      </c>
      <c r="G9" s="40">
        <f t="shared" ref="G9:G22" si="2">VLOOKUP(D9,$Y$9:$Z$30,2,FALSE)</f>
        <v>2.31</v>
      </c>
      <c r="H9" s="41">
        <f>M9*1.41*4+3000</f>
        <v>7512</v>
      </c>
      <c r="I9" s="41">
        <f>M9*2</f>
        <v>1600</v>
      </c>
      <c r="J9" s="41">
        <f>+N9*2*1.3</f>
        <v>3120</v>
      </c>
      <c r="K9" s="42" t="s">
        <v>19</v>
      </c>
      <c r="L9" s="43" t="s">
        <v>0</v>
      </c>
      <c r="M9" s="43">
        <v>800</v>
      </c>
      <c r="N9" s="43">
        <v>1200</v>
      </c>
      <c r="O9" s="43">
        <v>6</v>
      </c>
      <c r="P9" s="43">
        <v>6</v>
      </c>
      <c r="Q9" s="43">
        <v>1</v>
      </c>
      <c r="R9" s="6">
        <v>0</v>
      </c>
      <c r="S9" s="44">
        <f t="shared" ref="S9:S22" si="3">(+E9*H9/1000+F9*I9/1000+G9*J9/1000)*1.2</f>
        <v>35.097504000000001</v>
      </c>
      <c r="T9" s="45">
        <f t="shared" ref="T9:T17" si="4">+S9*Q9</f>
        <v>35.097504000000001</v>
      </c>
      <c r="U9" s="46">
        <f t="shared" ref="U9:U17" si="5">+S9*$U$5</f>
        <v>115.82176319999999</v>
      </c>
      <c r="V9" s="46">
        <f>+U9*R9</f>
        <v>0</v>
      </c>
      <c r="Y9" s="2" t="s">
        <v>10</v>
      </c>
      <c r="Z9" s="1">
        <v>2.31</v>
      </c>
    </row>
    <row r="10" spans="1:26" ht="15.6" x14ac:dyDescent="0.3">
      <c r="A10" s="58"/>
      <c r="B10" s="39" t="s">
        <v>10</v>
      </c>
      <c r="C10" s="39" t="s">
        <v>118</v>
      </c>
      <c r="D10" s="39" t="s">
        <v>10</v>
      </c>
      <c r="E10" s="40">
        <f t="shared" si="0"/>
        <v>2.31</v>
      </c>
      <c r="F10" s="40">
        <f t="shared" si="1"/>
        <v>2.93</v>
      </c>
      <c r="G10" s="40">
        <f t="shared" si="2"/>
        <v>2.31</v>
      </c>
      <c r="H10" s="41">
        <f t="shared" ref="H10:H12" si="6">M10*1.41*4+3000</f>
        <v>8640</v>
      </c>
      <c r="I10" s="41">
        <f t="shared" ref="I10:I12" si="7">M10*2</f>
        <v>2000</v>
      </c>
      <c r="J10" s="41">
        <f t="shared" ref="J10:J22" si="8">+N10*2*1.3</f>
        <v>4160</v>
      </c>
      <c r="K10" s="39" t="s">
        <v>20</v>
      </c>
      <c r="L10" s="47" t="s">
        <v>0</v>
      </c>
      <c r="M10" s="47">
        <v>1000</v>
      </c>
      <c r="N10" s="47">
        <v>1600</v>
      </c>
      <c r="O10" s="47">
        <v>6</v>
      </c>
      <c r="P10" s="47">
        <v>6</v>
      </c>
      <c r="Q10" s="47">
        <v>1</v>
      </c>
      <c r="R10" s="7">
        <v>0</v>
      </c>
      <c r="S10" s="48">
        <f t="shared" si="3"/>
        <v>42.513599999999997</v>
      </c>
      <c r="T10" s="49">
        <f t="shared" si="4"/>
        <v>42.513599999999997</v>
      </c>
      <c r="U10" s="50">
        <f t="shared" si="5"/>
        <v>140.29487999999998</v>
      </c>
      <c r="V10" s="46">
        <f t="shared" ref="V10:V22" si="9">+U10*R10</f>
        <v>0</v>
      </c>
      <c r="Y10" s="2" t="s">
        <v>9</v>
      </c>
      <c r="Z10" s="1">
        <v>3.3</v>
      </c>
    </row>
    <row r="11" spans="1:26" ht="15.6" x14ac:dyDescent="0.3">
      <c r="A11" s="58"/>
      <c r="B11" s="39" t="s">
        <v>10</v>
      </c>
      <c r="C11" s="39" t="s">
        <v>118</v>
      </c>
      <c r="D11" s="39" t="s">
        <v>127</v>
      </c>
      <c r="E11" s="40">
        <f t="shared" si="0"/>
        <v>2.31</v>
      </c>
      <c r="F11" s="40">
        <f t="shared" si="1"/>
        <v>2.93</v>
      </c>
      <c r="G11" s="40">
        <f t="shared" si="2"/>
        <v>4.2</v>
      </c>
      <c r="H11" s="41">
        <f t="shared" si="6"/>
        <v>7512</v>
      </c>
      <c r="I11" s="41">
        <f t="shared" si="7"/>
        <v>1600</v>
      </c>
      <c r="J11" s="41">
        <f t="shared" si="8"/>
        <v>3120</v>
      </c>
      <c r="K11" s="42" t="s">
        <v>21</v>
      </c>
      <c r="L11" s="43" t="s">
        <v>0</v>
      </c>
      <c r="M11" s="43">
        <v>800</v>
      </c>
      <c r="N11" s="43">
        <v>1200</v>
      </c>
      <c r="O11" s="43">
        <v>12</v>
      </c>
      <c r="P11" s="43">
        <v>12</v>
      </c>
      <c r="Q11" s="43">
        <v>1</v>
      </c>
      <c r="R11" s="6">
        <v>0</v>
      </c>
      <c r="S11" s="44">
        <f t="shared" si="3"/>
        <v>42.173663999999995</v>
      </c>
      <c r="T11" s="45">
        <f t="shared" si="4"/>
        <v>42.173663999999995</v>
      </c>
      <c r="U11" s="46">
        <f t="shared" si="5"/>
        <v>139.17309119999999</v>
      </c>
      <c r="V11" s="46">
        <f t="shared" si="9"/>
        <v>0</v>
      </c>
      <c r="Y11" s="2" t="s">
        <v>127</v>
      </c>
      <c r="Z11" s="1">
        <v>4.2</v>
      </c>
    </row>
    <row r="12" spans="1:26" ht="15.6" x14ac:dyDescent="0.3">
      <c r="A12" s="58"/>
      <c r="B12" s="39" t="s">
        <v>10</v>
      </c>
      <c r="C12" s="39" t="s">
        <v>118</v>
      </c>
      <c r="D12" s="39" t="s">
        <v>127</v>
      </c>
      <c r="E12" s="40">
        <f t="shared" si="0"/>
        <v>2.31</v>
      </c>
      <c r="F12" s="40">
        <f t="shared" si="1"/>
        <v>2.93</v>
      </c>
      <c r="G12" s="40">
        <f t="shared" si="2"/>
        <v>4.2</v>
      </c>
      <c r="H12" s="41">
        <f t="shared" si="6"/>
        <v>8640</v>
      </c>
      <c r="I12" s="41">
        <f t="shared" si="7"/>
        <v>2000</v>
      </c>
      <c r="J12" s="41">
        <f t="shared" si="8"/>
        <v>4160</v>
      </c>
      <c r="K12" s="39" t="s">
        <v>22</v>
      </c>
      <c r="L12" s="47" t="s">
        <v>0</v>
      </c>
      <c r="M12" s="47">
        <v>1000</v>
      </c>
      <c r="N12" s="47">
        <v>1600</v>
      </c>
      <c r="O12" s="47">
        <v>12</v>
      </c>
      <c r="P12" s="47">
        <v>12</v>
      </c>
      <c r="Q12" s="47">
        <v>1</v>
      </c>
      <c r="R12" s="7">
        <v>0</v>
      </c>
      <c r="S12" s="48">
        <f t="shared" si="3"/>
        <v>51.948480000000004</v>
      </c>
      <c r="T12" s="49">
        <f t="shared" si="4"/>
        <v>51.948480000000004</v>
      </c>
      <c r="U12" s="50">
        <f t="shared" si="5"/>
        <v>171.42998399999999</v>
      </c>
      <c r="V12" s="46">
        <f t="shared" si="9"/>
        <v>0</v>
      </c>
      <c r="Y12" s="2" t="s">
        <v>118</v>
      </c>
      <c r="Z12" s="1">
        <v>2.93</v>
      </c>
    </row>
    <row r="13" spans="1:26" ht="15.6" x14ac:dyDescent="0.3">
      <c r="A13" s="58"/>
      <c r="B13" s="39" t="s">
        <v>10</v>
      </c>
      <c r="C13" s="39" t="s">
        <v>128</v>
      </c>
      <c r="D13" s="39" t="s">
        <v>119</v>
      </c>
      <c r="E13" s="40">
        <f t="shared" si="0"/>
        <v>2.31</v>
      </c>
      <c r="F13" s="40">
        <f t="shared" si="1"/>
        <v>3.56</v>
      </c>
      <c r="G13" s="40">
        <f t="shared" si="2"/>
        <v>4.25</v>
      </c>
      <c r="H13" s="41">
        <f t="shared" ref="H13" si="10">M13*1.41*4+3000</f>
        <v>7512</v>
      </c>
      <c r="I13" s="41">
        <f t="shared" ref="I13" si="11">M13*2</f>
        <v>1600</v>
      </c>
      <c r="J13" s="41">
        <f t="shared" si="8"/>
        <v>3120</v>
      </c>
      <c r="K13" s="42" t="s">
        <v>23</v>
      </c>
      <c r="L13" s="43" t="s">
        <v>0</v>
      </c>
      <c r="M13" s="43">
        <v>800</v>
      </c>
      <c r="N13" s="43">
        <v>1200</v>
      </c>
      <c r="O13" s="43">
        <v>20</v>
      </c>
      <c r="P13" s="43">
        <v>20</v>
      </c>
      <c r="Q13" s="43">
        <v>1</v>
      </c>
      <c r="R13" s="6">
        <v>0</v>
      </c>
      <c r="S13" s="44">
        <f t="shared" si="3"/>
        <v>43.570464000000001</v>
      </c>
      <c r="T13" s="45">
        <f t="shared" si="4"/>
        <v>43.570464000000001</v>
      </c>
      <c r="U13" s="46">
        <f t="shared" si="5"/>
        <v>143.78253119999999</v>
      </c>
      <c r="V13" s="46">
        <f t="shared" si="9"/>
        <v>0</v>
      </c>
      <c r="Y13" s="2" t="s">
        <v>119</v>
      </c>
      <c r="Z13" s="1">
        <v>4.25</v>
      </c>
    </row>
    <row r="14" spans="1:26" ht="15.6" x14ac:dyDescent="0.3">
      <c r="A14" s="58"/>
      <c r="B14" s="39" t="s">
        <v>10</v>
      </c>
      <c r="C14" s="39" t="s">
        <v>128</v>
      </c>
      <c r="D14" s="39" t="s">
        <v>119</v>
      </c>
      <c r="E14" s="40">
        <f t="shared" si="0"/>
        <v>2.31</v>
      </c>
      <c r="F14" s="40">
        <f t="shared" si="1"/>
        <v>3.56</v>
      </c>
      <c r="G14" s="40">
        <f t="shared" si="2"/>
        <v>4.25</v>
      </c>
      <c r="H14" s="41">
        <f t="shared" ref="H14:H15" si="12">M14*1.41*4+3000</f>
        <v>8640</v>
      </c>
      <c r="I14" s="41">
        <f t="shared" ref="I14:I15" si="13">M14*2</f>
        <v>2000</v>
      </c>
      <c r="J14" s="41">
        <f t="shared" si="8"/>
        <v>4160</v>
      </c>
      <c r="K14" s="39" t="s">
        <v>24</v>
      </c>
      <c r="L14" s="47" t="s">
        <v>0</v>
      </c>
      <c r="M14" s="47">
        <v>1000</v>
      </c>
      <c r="N14" s="47">
        <v>1600</v>
      </c>
      <c r="O14" s="47">
        <v>20</v>
      </c>
      <c r="P14" s="47">
        <v>20</v>
      </c>
      <c r="Q14" s="47">
        <v>1</v>
      </c>
      <c r="R14" s="7">
        <v>0</v>
      </c>
      <c r="S14" s="48">
        <f t="shared" si="3"/>
        <v>53.710079999999998</v>
      </c>
      <c r="T14" s="49">
        <f t="shared" si="4"/>
        <v>53.710079999999998</v>
      </c>
      <c r="U14" s="50">
        <f t="shared" si="5"/>
        <v>177.24326399999998</v>
      </c>
      <c r="V14" s="46">
        <f t="shared" si="9"/>
        <v>0</v>
      </c>
      <c r="Y14" s="2" t="s">
        <v>120</v>
      </c>
      <c r="Z14" s="1">
        <v>5.45</v>
      </c>
    </row>
    <row r="15" spans="1:26" ht="15.6" x14ac:dyDescent="0.3">
      <c r="A15" s="58"/>
      <c r="B15" s="39" t="s">
        <v>10</v>
      </c>
      <c r="C15" s="39" t="s">
        <v>128</v>
      </c>
      <c r="D15" s="39" t="s">
        <v>119</v>
      </c>
      <c r="E15" s="40">
        <f t="shared" si="0"/>
        <v>2.31</v>
      </c>
      <c r="F15" s="40">
        <f t="shared" si="1"/>
        <v>3.56</v>
      </c>
      <c r="G15" s="40">
        <f t="shared" si="2"/>
        <v>4.25</v>
      </c>
      <c r="H15" s="41">
        <f t="shared" si="12"/>
        <v>12024</v>
      </c>
      <c r="I15" s="41">
        <f t="shared" si="13"/>
        <v>3200</v>
      </c>
      <c r="J15" s="41">
        <f t="shared" si="8"/>
        <v>6240</v>
      </c>
      <c r="K15" s="42" t="s">
        <v>25</v>
      </c>
      <c r="L15" s="43" t="s">
        <v>0</v>
      </c>
      <c r="M15" s="43">
        <v>1600</v>
      </c>
      <c r="N15" s="43">
        <v>2400</v>
      </c>
      <c r="O15" s="43">
        <v>20</v>
      </c>
      <c r="P15" s="43">
        <v>20</v>
      </c>
      <c r="Q15" s="43">
        <v>1</v>
      </c>
      <c r="R15" s="6">
        <v>0</v>
      </c>
      <c r="S15" s="44">
        <f t="shared" si="3"/>
        <v>78.824927999999986</v>
      </c>
      <c r="T15" s="45">
        <f t="shared" si="4"/>
        <v>78.824927999999986</v>
      </c>
      <c r="U15" s="46">
        <f t="shared" si="5"/>
        <v>260.12226239999995</v>
      </c>
      <c r="V15" s="46">
        <f t="shared" si="9"/>
        <v>0</v>
      </c>
      <c r="Y15" s="2" t="s">
        <v>121</v>
      </c>
      <c r="Z15" s="1">
        <v>6.56</v>
      </c>
    </row>
    <row r="16" spans="1:26" ht="15.6" x14ac:dyDescent="0.3">
      <c r="A16" s="58"/>
      <c r="B16" s="39" t="s">
        <v>9</v>
      </c>
      <c r="C16" s="39" t="s">
        <v>130</v>
      </c>
      <c r="D16" s="39" t="s">
        <v>4</v>
      </c>
      <c r="E16" s="40">
        <f t="shared" si="0"/>
        <v>3.3</v>
      </c>
      <c r="F16" s="40">
        <f t="shared" si="1"/>
        <v>4.1900000000000004</v>
      </c>
      <c r="G16" s="40">
        <f t="shared" si="2"/>
        <v>8.1300000000000008</v>
      </c>
      <c r="H16" s="41">
        <f t="shared" ref="H16:H22" si="14">M16*1.41*4+3000</f>
        <v>7512</v>
      </c>
      <c r="I16" s="41">
        <f t="shared" ref="I16:I22" si="15">M16*2</f>
        <v>1600</v>
      </c>
      <c r="J16" s="41">
        <f t="shared" si="8"/>
        <v>3120</v>
      </c>
      <c r="K16" s="39" t="s">
        <v>26</v>
      </c>
      <c r="L16" s="47" t="s">
        <v>0</v>
      </c>
      <c r="M16" s="47">
        <v>800</v>
      </c>
      <c r="N16" s="47">
        <v>1200</v>
      </c>
      <c r="O16" s="47">
        <v>40</v>
      </c>
      <c r="P16" s="47">
        <v>40</v>
      </c>
      <c r="Q16" s="47">
        <v>1</v>
      </c>
      <c r="R16" s="7">
        <v>0</v>
      </c>
      <c r="S16" s="48">
        <f t="shared" si="3"/>
        <v>68.231039999999993</v>
      </c>
      <c r="T16" s="49">
        <f t="shared" si="4"/>
        <v>68.231039999999993</v>
      </c>
      <c r="U16" s="50">
        <f t="shared" si="5"/>
        <v>225.16243199999997</v>
      </c>
      <c r="V16" s="46">
        <f t="shared" si="9"/>
        <v>0</v>
      </c>
      <c r="Y16" s="2" t="s">
        <v>128</v>
      </c>
      <c r="Z16" s="1">
        <v>3.56</v>
      </c>
    </row>
    <row r="17" spans="1:26" ht="15.6" x14ac:dyDescent="0.3">
      <c r="A17" s="58"/>
      <c r="B17" s="39" t="s">
        <v>9</v>
      </c>
      <c r="C17" s="39" t="s">
        <v>130</v>
      </c>
      <c r="D17" s="39" t="s">
        <v>4</v>
      </c>
      <c r="E17" s="40">
        <f t="shared" si="0"/>
        <v>3.3</v>
      </c>
      <c r="F17" s="40">
        <f t="shared" si="1"/>
        <v>4.1900000000000004</v>
      </c>
      <c r="G17" s="40">
        <f t="shared" si="2"/>
        <v>8.1300000000000008</v>
      </c>
      <c r="H17" s="41">
        <f t="shared" si="14"/>
        <v>8640</v>
      </c>
      <c r="I17" s="41">
        <f t="shared" si="15"/>
        <v>2000</v>
      </c>
      <c r="J17" s="41">
        <f t="shared" si="8"/>
        <v>4160</v>
      </c>
      <c r="K17" s="42" t="s">
        <v>27</v>
      </c>
      <c r="L17" s="43" t="s">
        <v>0</v>
      </c>
      <c r="M17" s="43">
        <v>1000</v>
      </c>
      <c r="N17" s="43">
        <v>1600</v>
      </c>
      <c r="O17" s="43">
        <v>40</v>
      </c>
      <c r="P17" s="43">
        <v>40</v>
      </c>
      <c r="Q17" s="43">
        <v>1</v>
      </c>
      <c r="R17" s="6">
        <v>0</v>
      </c>
      <c r="S17" s="44">
        <f t="shared" si="3"/>
        <v>84.855360000000019</v>
      </c>
      <c r="T17" s="45">
        <f t="shared" si="4"/>
        <v>84.855360000000019</v>
      </c>
      <c r="U17" s="46">
        <f t="shared" si="5"/>
        <v>280.02268800000007</v>
      </c>
      <c r="V17" s="46">
        <f t="shared" si="9"/>
        <v>0</v>
      </c>
      <c r="Y17" s="2" t="s">
        <v>122</v>
      </c>
      <c r="Z17" s="1">
        <v>5.19</v>
      </c>
    </row>
    <row r="18" spans="1:26" ht="15.6" x14ac:dyDescent="0.3">
      <c r="A18" s="58"/>
      <c r="B18" s="39" t="s">
        <v>9</v>
      </c>
      <c r="C18" s="39" t="s">
        <v>130</v>
      </c>
      <c r="D18" s="39" t="s">
        <v>4</v>
      </c>
      <c r="E18" s="40">
        <f t="shared" si="0"/>
        <v>3.3</v>
      </c>
      <c r="F18" s="40">
        <f t="shared" si="1"/>
        <v>4.1900000000000004</v>
      </c>
      <c r="G18" s="40">
        <f t="shared" si="2"/>
        <v>8.1300000000000008</v>
      </c>
      <c r="H18" s="41">
        <f t="shared" si="14"/>
        <v>12024</v>
      </c>
      <c r="I18" s="41">
        <f t="shared" si="15"/>
        <v>3200</v>
      </c>
      <c r="J18" s="41">
        <f t="shared" si="8"/>
        <v>6240</v>
      </c>
      <c r="K18" s="39" t="s">
        <v>28</v>
      </c>
      <c r="L18" s="47" t="s">
        <v>0</v>
      </c>
      <c r="M18" s="47">
        <v>1600</v>
      </c>
      <c r="N18" s="47">
        <v>2400</v>
      </c>
      <c r="O18" s="47">
        <v>40</v>
      </c>
      <c r="P18" s="47">
        <v>40</v>
      </c>
      <c r="Q18" s="47">
        <v>1</v>
      </c>
      <c r="R18" s="7">
        <v>0</v>
      </c>
      <c r="S18" s="48">
        <f t="shared" si="3"/>
        <v>124.58207999999999</v>
      </c>
      <c r="T18" s="49">
        <f>+S18*Q18</f>
        <v>124.58207999999999</v>
      </c>
      <c r="U18" s="50">
        <f>+S18*$U$5</f>
        <v>411.12086399999993</v>
      </c>
      <c r="V18" s="46">
        <f t="shared" si="9"/>
        <v>0</v>
      </c>
      <c r="Y18" s="2" t="s">
        <v>123</v>
      </c>
      <c r="Z18" s="1">
        <v>6.17</v>
      </c>
    </row>
    <row r="19" spans="1:26" ht="15.6" x14ac:dyDescent="0.3">
      <c r="A19" s="58"/>
      <c r="B19" s="39" t="s">
        <v>128</v>
      </c>
      <c r="C19" s="39" t="s">
        <v>131</v>
      </c>
      <c r="D19" s="39" t="s">
        <v>126</v>
      </c>
      <c r="E19" s="40">
        <f t="shared" si="0"/>
        <v>3.56</v>
      </c>
      <c r="F19" s="40">
        <f t="shared" si="1"/>
        <v>7.07</v>
      </c>
      <c r="G19" s="40">
        <f t="shared" si="2"/>
        <v>11.33</v>
      </c>
      <c r="H19" s="41">
        <f t="shared" si="14"/>
        <v>8076</v>
      </c>
      <c r="I19" s="41">
        <f t="shared" si="15"/>
        <v>1800</v>
      </c>
      <c r="J19" s="41">
        <f t="shared" si="8"/>
        <v>3120</v>
      </c>
      <c r="K19" s="42" t="s">
        <v>29</v>
      </c>
      <c r="L19" s="43" t="s">
        <v>0</v>
      </c>
      <c r="M19" s="43">
        <v>900</v>
      </c>
      <c r="N19" s="43">
        <v>1200</v>
      </c>
      <c r="O19" s="43">
        <v>60</v>
      </c>
      <c r="P19" s="43">
        <v>60</v>
      </c>
      <c r="Q19" s="43">
        <v>1</v>
      </c>
      <c r="R19" s="6">
        <v>0</v>
      </c>
      <c r="S19" s="44">
        <f t="shared" si="3"/>
        <v>92.191391999999979</v>
      </c>
      <c r="T19" s="45">
        <f t="shared" ref="T19:T22" si="16">+S19*Q19</f>
        <v>92.191391999999979</v>
      </c>
      <c r="U19" s="46">
        <f t="shared" ref="U19:U22" si="17">+S19*$U$5</f>
        <v>304.23159359999994</v>
      </c>
      <c r="V19" s="46">
        <f t="shared" si="9"/>
        <v>0</v>
      </c>
      <c r="Y19" s="2" t="s">
        <v>4</v>
      </c>
      <c r="Z19" s="1">
        <v>8.1300000000000008</v>
      </c>
    </row>
    <row r="20" spans="1:26" ht="15.6" x14ac:dyDescent="0.3">
      <c r="A20" s="58"/>
      <c r="B20" s="39" t="s">
        <v>128</v>
      </c>
      <c r="C20" s="39" t="s">
        <v>131</v>
      </c>
      <c r="D20" s="39" t="s">
        <v>126</v>
      </c>
      <c r="E20" s="40">
        <f t="shared" si="0"/>
        <v>3.56</v>
      </c>
      <c r="F20" s="40">
        <f t="shared" si="1"/>
        <v>7.07</v>
      </c>
      <c r="G20" s="40">
        <f t="shared" si="2"/>
        <v>11.33</v>
      </c>
      <c r="H20" s="41">
        <f t="shared" si="14"/>
        <v>8640</v>
      </c>
      <c r="I20" s="41">
        <f t="shared" si="15"/>
        <v>2000</v>
      </c>
      <c r="J20" s="41">
        <f t="shared" si="8"/>
        <v>3900</v>
      </c>
      <c r="K20" s="39" t="s">
        <v>30</v>
      </c>
      <c r="L20" s="47" t="s">
        <v>0</v>
      </c>
      <c r="M20" s="47">
        <v>1000</v>
      </c>
      <c r="N20" s="47">
        <v>1500</v>
      </c>
      <c r="O20" s="47">
        <v>60</v>
      </c>
      <c r="P20" s="47">
        <v>60</v>
      </c>
      <c r="Q20" s="47">
        <v>1</v>
      </c>
      <c r="R20" s="7">
        <v>0</v>
      </c>
      <c r="S20" s="48">
        <f t="shared" si="3"/>
        <v>106.90247999999998</v>
      </c>
      <c r="T20" s="49">
        <f t="shared" si="16"/>
        <v>106.90247999999998</v>
      </c>
      <c r="U20" s="50">
        <f t="shared" si="17"/>
        <v>352.7781839999999</v>
      </c>
      <c r="V20" s="46">
        <f t="shared" si="9"/>
        <v>0</v>
      </c>
      <c r="Y20" s="2" t="s">
        <v>130</v>
      </c>
      <c r="Z20" s="1">
        <v>4.1900000000000004</v>
      </c>
    </row>
    <row r="21" spans="1:26" ht="15.6" x14ac:dyDescent="0.3">
      <c r="A21" s="58"/>
      <c r="B21" s="39" t="s">
        <v>122</v>
      </c>
      <c r="C21" s="39" t="s">
        <v>133</v>
      </c>
      <c r="D21" s="39" t="s">
        <v>132</v>
      </c>
      <c r="E21" s="40">
        <f t="shared" si="0"/>
        <v>5.19</v>
      </c>
      <c r="F21" s="40">
        <f t="shared" si="1"/>
        <v>5.45</v>
      </c>
      <c r="G21" s="40">
        <f t="shared" si="2"/>
        <v>16.36</v>
      </c>
      <c r="H21" s="41">
        <f t="shared" si="14"/>
        <v>8076</v>
      </c>
      <c r="I21" s="41">
        <f t="shared" si="15"/>
        <v>1800</v>
      </c>
      <c r="J21" s="41">
        <f t="shared" si="8"/>
        <v>3120</v>
      </c>
      <c r="K21" s="42" t="s">
        <v>31</v>
      </c>
      <c r="L21" s="43" t="s">
        <v>0</v>
      </c>
      <c r="M21" s="43">
        <v>900</v>
      </c>
      <c r="N21" s="43">
        <v>1200</v>
      </c>
      <c r="O21" s="43">
        <v>100</v>
      </c>
      <c r="P21" s="43">
        <v>100</v>
      </c>
      <c r="Q21" s="43">
        <v>1</v>
      </c>
      <c r="R21" s="6">
        <v>0</v>
      </c>
      <c r="S21" s="44">
        <f t="shared" si="3"/>
        <v>123.321168</v>
      </c>
      <c r="T21" s="45">
        <f t="shared" si="16"/>
        <v>123.321168</v>
      </c>
      <c r="U21" s="46">
        <f t="shared" si="17"/>
        <v>406.95985439999998</v>
      </c>
      <c r="V21" s="46">
        <f t="shared" si="9"/>
        <v>0</v>
      </c>
      <c r="Y21" s="2" t="s">
        <v>5</v>
      </c>
      <c r="Z21" s="1">
        <v>6.13</v>
      </c>
    </row>
    <row r="22" spans="1:26" ht="15.6" x14ac:dyDescent="0.3">
      <c r="A22" s="58"/>
      <c r="B22" s="39" t="s">
        <v>122</v>
      </c>
      <c r="C22" s="39" t="s">
        <v>133</v>
      </c>
      <c r="D22" s="39" t="s">
        <v>132</v>
      </c>
      <c r="E22" s="40">
        <f t="shared" si="0"/>
        <v>5.19</v>
      </c>
      <c r="F22" s="40">
        <f t="shared" si="1"/>
        <v>5.45</v>
      </c>
      <c r="G22" s="40">
        <f t="shared" si="2"/>
        <v>16.36</v>
      </c>
      <c r="H22" s="41">
        <f t="shared" si="14"/>
        <v>8640</v>
      </c>
      <c r="I22" s="41">
        <f t="shared" si="15"/>
        <v>2000</v>
      </c>
      <c r="J22" s="41">
        <f t="shared" si="8"/>
        <v>3900</v>
      </c>
      <c r="K22" s="39" t="s">
        <v>32</v>
      </c>
      <c r="L22" s="47" t="s">
        <v>0</v>
      </c>
      <c r="M22" s="47">
        <v>1000</v>
      </c>
      <c r="N22" s="47">
        <v>1500</v>
      </c>
      <c r="O22" s="47">
        <v>100</v>
      </c>
      <c r="P22" s="47">
        <v>100</v>
      </c>
      <c r="Q22" s="47">
        <v>1</v>
      </c>
      <c r="R22" s="7">
        <v>0</v>
      </c>
      <c r="S22" s="48">
        <f t="shared" si="3"/>
        <v>143.45472000000001</v>
      </c>
      <c r="T22" s="49">
        <f t="shared" si="16"/>
        <v>143.45472000000001</v>
      </c>
      <c r="U22" s="50">
        <f t="shared" si="17"/>
        <v>473.400576</v>
      </c>
      <c r="V22" s="46">
        <f t="shared" si="9"/>
        <v>0</v>
      </c>
      <c r="W22" s="5">
        <f>SUM(V9:V22)</f>
        <v>0</v>
      </c>
      <c r="Y22" s="2" t="s">
        <v>124</v>
      </c>
      <c r="Z22" s="1">
        <v>7.97</v>
      </c>
    </row>
    <row r="23" spans="1:26" ht="78" x14ac:dyDescent="0.3">
      <c r="A23" s="58"/>
      <c r="B23" s="38" t="s">
        <v>8</v>
      </c>
      <c r="C23" s="26" t="s">
        <v>7</v>
      </c>
      <c r="D23" s="26" t="s">
        <v>6</v>
      </c>
      <c r="E23" s="26" t="s">
        <v>15</v>
      </c>
      <c r="F23" s="26" t="s">
        <v>16</v>
      </c>
      <c r="G23" s="26" t="s">
        <v>17</v>
      </c>
      <c r="H23" s="26" t="s">
        <v>12</v>
      </c>
      <c r="I23" s="26" t="s">
        <v>13</v>
      </c>
      <c r="J23" s="26" t="s">
        <v>14</v>
      </c>
      <c r="K23" s="26" t="s">
        <v>162</v>
      </c>
      <c r="L23" s="26" t="s">
        <v>169</v>
      </c>
      <c r="M23" s="26" t="s">
        <v>163</v>
      </c>
      <c r="N23" s="26" t="s">
        <v>164</v>
      </c>
      <c r="O23" s="26" t="s">
        <v>166</v>
      </c>
      <c r="P23" s="26" t="s">
        <v>165</v>
      </c>
      <c r="Q23" s="26" t="s">
        <v>167</v>
      </c>
      <c r="R23" s="26" t="s">
        <v>167</v>
      </c>
      <c r="S23" s="26" t="s">
        <v>11</v>
      </c>
      <c r="T23" s="26" t="s">
        <v>174</v>
      </c>
      <c r="U23" s="26" t="s">
        <v>170</v>
      </c>
      <c r="V23" s="26" t="s">
        <v>168</v>
      </c>
      <c r="Y23" s="2" t="s">
        <v>125</v>
      </c>
      <c r="Z23" s="1">
        <v>9.6999999999999993</v>
      </c>
    </row>
    <row r="24" spans="1:26" ht="15.6" x14ac:dyDescent="0.3">
      <c r="A24" s="58"/>
      <c r="B24" s="39" t="s">
        <v>10</v>
      </c>
      <c r="C24" s="39" t="s">
        <v>118</v>
      </c>
      <c r="D24" s="39" t="s">
        <v>10</v>
      </c>
      <c r="E24" s="40">
        <f t="shared" ref="E24:E33" si="18">VLOOKUP(B24,$Y$9:$Z$30,2,FALSE)</f>
        <v>2.31</v>
      </c>
      <c r="F24" s="40">
        <f t="shared" ref="F24:F33" si="19">VLOOKUP(C24,$Y$9:$Z$30,2,FALSE)</f>
        <v>2.93</v>
      </c>
      <c r="G24" s="40">
        <f t="shared" ref="G24:G33" si="20">VLOOKUP(D24,$Y$9:$Z$30,2,FALSE)</f>
        <v>2.31</v>
      </c>
      <c r="H24" s="41">
        <f>M24*1.41*2+2000</f>
        <v>4820</v>
      </c>
      <c r="I24" s="41">
        <f>M24*2</f>
        <v>2000</v>
      </c>
      <c r="J24" s="41">
        <f>+N24*2*1.3</f>
        <v>3900</v>
      </c>
      <c r="K24" s="42" t="s">
        <v>74</v>
      </c>
      <c r="L24" s="43" t="s">
        <v>3</v>
      </c>
      <c r="M24" s="43">
        <v>1000</v>
      </c>
      <c r="N24" s="43">
        <v>1500</v>
      </c>
      <c r="O24" s="43">
        <v>5</v>
      </c>
      <c r="P24" s="43">
        <v>5</v>
      </c>
      <c r="Q24" s="43">
        <v>1</v>
      </c>
      <c r="R24" s="6">
        <v>0</v>
      </c>
      <c r="S24" s="44">
        <f t="shared" ref="S24:S33" si="21">(+E24*H24/1000+F24*I24/1000+G24*J24/1000)*1.2</f>
        <v>31.20384</v>
      </c>
      <c r="T24" s="45">
        <f t="shared" ref="T24:T33" si="22">+S24*Q24</f>
        <v>31.20384</v>
      </c>
      <c r="U24" s="46">
        <f t="shared" ref="U24:U33" si="23">+S24*$U$5</f>
        <v>102.97267199999999</v>
      </c>
      <c r="V24" s="46">
        <f>+U24*R24</f>
        <v>0</v>
      </c>
      <c r="Y24" s="2" t="s">
        <v>126</v>
      </c>
      <c r="Z24" s="1">
        <v>11.33</v>
      </c>
    </row>
    <row r="25" spans="1:26" ht="15.6" x14ac:dyDescent="0.3">
      <c r="A25" s="58"/>
      <c r="B25" s="39" t="s">
        <v>10</v>
      </c>
      <c r="C25" s="39" t="s">
        <v>118</v>
      </c>
      <c r="D25" s="39" t="s">
        <v>10</v>
      </c>
      <c r="E25" s="40">
        <f t="shared" si="18"/>
        <v>2.31</v>
      </c>
      <c r="F25" s="40">
        <f t="shared" si="19"/>
        <v>2.93</v>
      </c>
      <c r="G25" s="40">
        <f t="shared" si="20"/>
        <v>2.31</v>
      </c>
      <c r="H25" s="41">
        <f t="shared" ref="H25:H33" si="24">M25*1.41*2+2000</f>
        <v>5384</v>
      </c>
      <c r="I25" s="41">
        <f t="shared" ref="I25:I33" si="25">M25*2</f>
        <v>2400</v>
      </c>
      <c r="J25" s="41">
        <f t="shared" ref="J25:J33" si="26">+N25*2*1.3</f>
        <v>4680</v>
      </c>
      <c r="K25" s="39" t="s">
        <v>79</v>
      </c>
      <c r="L25" s="47" t="s">
        <v>3</v>
      </c>
      <c r="M25" s="47">
        <v>1200</v>
      </c>
      <c r="N25" s="47">
        <v>1800</v>
      </c>
      <c r="O25" s="47">
        <v>5</v>
      </c>
      <c r="P25" s="47">
        <v>5</v>
      </c>
      <c r="Q25" s="47">
        <v>1</v>
      </c>
      <c r="R25" s="7">
        <v>0</v>
      </c>
      <c r="S25" s="48">
        <f t="shared" si="21"/>
        <v>36.335808</v>
      </c>
      <c r="T25" s="49">
        <f t="shared" si="22"/>
        <v>36.335808</v>
      </c>
      <c r="U25" s="50">
        <f t="shared" si="23"/>
        <v>119.9081664</v>
      </c>
      <c r="V25" s="46">
        <f t="shared" ref="V25:V33" si="27">+U25*R25</f>
        <v>0</v>
      </c>
      <c r="Y25" s="2" t="s">
        <v>131</v>
      </c>
      <c r="Z25" s="1">
        <v>7.07</v>
      </c>
    </row>
    <row r="26" spans="1:26" ht="15.6" x14ac:dyDescent="0.3">
      <c r="A26" s="58"/>
      <c r="B26" s="39" t="s">
        <v>10</v>
      </c>
      <c r="C26" s="39" t="s">
        <v>118</v>
      </c>
      <c r="D26" s="39" t="s">
        <v>9</v>
      </c>
      <c r="E26" s="40">
        <f t="shared" si="18"/>
        <v>2.31</v>
      </c>
      <c r="F26" s="40">
        <f t="shared" si="19"/>
        <v>2.93</v>
      </c>
      <c r="G26" s="40">
        <f t="shared" si="20"/>
        <v>3.3</v>
      </c>
      <c r="H26" s="41">
        <f t="shared" si="24"/>
        <v>4820</v>
      </c>
      <c r="I26" s="41">
        <f t="shared" si="25"/>
        <v>2000</v>
      </c>
      <c r="J26" s="41">
        <f t="shared" si="26"/>
        <v>3900</v>
      </c>
      <c r="K26" s="42" t="s">
        <v>75</v>
      </c>
      <c r="L26" s="43" t="s">
        <v>3</v>
      </c>
      <c r="M26" s="43">
        <v>1000</v>
      </c>
      <c r="N26" s="43">
        <v>1500</v>
      </c>
      <c r="O26" s="43">
        <v>10</v>
      </c>
      <c r="P26" s="43">
        <v>10</v>
      </c>
      <c r="Q26" s="43">
        <v>1</v>
      </c>
      <c r="R26" s="6">
        <v>0</v>
      </c>
      <c r="S26" s="44">
        <f t="shared" si="21"/>
        <v>35.837039999999995</v>
      </c>
      <c r="T26" s="45">
        <f t="shared" si="22"/>
        <v>35.837039999999995</v>
      </c>
      <c r="U26" s="46">
        <f t="shared" si="23"/>
        <v>118.26223199999998</v>
      </c>
      <c r="V26" s="46">
        <f t="shared" si="27"/>
        <v>0</v>
      </c>
      <c r="Y26" s="2" t="s">
        <v>136</v>
      </c>
      <c r="Z26" s="1">
        <v>9.2200000000000006</v>
      </c>
    </row>
    <row r="27" spans="1:26" ht="15.6" x14ac:dyDescent="0.3">
      <c r="A27" s="58"/>
      <c r="B27" s="39" t="s">
        <v>10</v>
      </c>
      <c r="C27" s="39" t="s">
        <v>118</v>
      </c>
      <c r="D27" s="39" t="s">
        <v>9</v>
      </c>
      <c r="E27" s="40">
        <f t="shared" si="18"/>
        <v>2.31</v>
      </c>
      <c r="F27" s="40">
        <f t="shared" si="19"/>
        <v>2.93</v>
      </c>
      <c r="G27" s="40">
        <f t="shared" si="20"/>
        <v>3.3</v>
      </c>
      <c r="H27" s="41">
        <f t="shared" si="24"/>
        <v>5384</v>
      </c>
      <c r="I27" s="41">
        <f t="shared" si="25"/>
        <v>2400</v>
      </c>
      <c r="J27" s="41">
        <f t="shared" si="26"/>
        <v>4680</v>
      </c>
      <c r="K27" s="39" t="s">
        <v>80</v>
      </c>
      <c r="L27" s="47" t="s">
        <v>3</v>
      </c>
      <c r="M27" s="47">
        <v>1200</v>
      </c>
      <c r="N27" s="47">
        <v>1800</v>
      </c>
      <c r="O27" s="47">
        <v>10</v>
      </c>
      <c r="P27" s="47">
        <v>10</v>
      </c>
      <c r="Q27" s="47">
        <v>1</v>
      </c>
      <c r="R27" s="7">
        <v>0</v>
      </c>
      <c r="S27" s="48">
        <f t="shared" si="21"/>
        <v>41.895648000000001</v>
      </c>
      <c r="T27" s="49">
        <f t="shared" si="22"/>
        <v>41.895648000000001</v>
      </c>
      <c r="U27" s="50">
        <f t="shared" si="23"/>
        <v>138.25563840000001</v>
      </c>
      <c r="V27" s="46">
        <f t="shared" si="27"/>
        <v>0</v>
      </c>
      <c r="Y27" s="2" t="s">
        <v>132</v>
      </c>
      <c r="Z27" s="1">
        <v>16.36</v>
      </c>
    </row>
    <row r="28" spans="1:26" ht="15.6" x14ac:dyDescent="0.3">
      <c r="A28" s="58"/>
      <c r="B28" s="39" t="s">
        <v>10</v>
      </c>
      <c r="C28" s="39" t="s">
        <v>118</v>
      </c>
      <c r="D28" s="39" t="s">
        <v>127</v>
      </c>
      <c r="E28" s="40">
        <f t="shared" si="18"/>
        <v>2.31</v>
      </c>
      <c r="F28" s="40">
        <f t="shared" si="19"/>
        <v>2.93</v>
      </c>
      <c r="G28" s="40">
        <f t="shared" si="20"/>
        <v>4.2</v>
      </c>
      <c r="H28" s="41">
        <f t="shared" si="24"/>
        <v>5384</v>
      </c>
      <c r="I28" s="41">
        <f t="shared" si="25"/>
        <v>2400</v>
      </c>
      <c r="J28" s="41">
        <f t="shared" si="26"/>
        <v>4680</v>
      </c>
      <c r="K28" s="42" t="s">
        <v>76</v>
      </c>
      <c r="L28" s="43" t="s">
        <v>3</v>
      </c>
      <c r="M28" s="43">
        <v>1200</v>
      </c>
      <c r="N28" s="43">
        <v>1800</v>
      </c>
      <c r="O28" s="43">
        <v>15</v>
      </c>
      <c r="P28" s="43">
        <v>15</v>
      </c>
      <c r="Q28" s="43">
        <v>1</v>
      </c>
      <c r="R28" s="6">
        <v>0</v>
      </c>
      <c r="S28" s="44">
        <f t="shared" si="21"/>
        <v>46.950047999999995</v>
      </c>
      <c r="T28" s="45">
        <f t="shared" si="22"/>
        <v>46.950047999999995</v>
      </c>
      <c r="U28" s="46">
        <f t="shared" si="23"/>
        <v>154.93515839999998</v>
      </c>
      <c r="V28" s="46">
        <f t="shared" si="27"/>
        <v>0</v>
      </c>
      <c r="Y28" s="2" t="s">
        <v>133</v>
      </c>
      <c r="Z28" s="1">
        <v>5.45</v>
      </c>
    </row>
    <row r="29" spans="1:26" ht="15.6" x14ac:dyDescent="0.3">
      <c r="A29" s="58"/>
      <c r="B29" s="39" t="s">
        <v>10</v>
      </c>
      <c r="C29" s="39" t="s">
        <v>118</v>
      </c>
      <c r="D29" s="39" t="s">
        <v>127</v>
      </c>
      <c r="E29" s="40">
        <f t="shared" si="18"/>
        <v>2.31</v>
      </c>
      <c r="F29" s="40">
        <f t="shared" si="19"/>
        <v>2.93</v>
      </c>
      <c r="G29" s="40">
        <f t="shared" si="20"/>
        <v>4.2</v>
      </c>
      <c r="H29" s="41">
        <f t="shared" si="24"/>
        <v>6512</v>
      </c>
      <c r="I29" s="41">
        <f t="shared" si="25"/>
        <v>3200</v>
      </c>
      <c r="J29" s="41">
        <f t="shared" si="26"/>
        <v>6500</v>
      </c>
      <c r="K29" s="39" t="s">
        <v>81</v>
      </c>
      <c r="L29" s="47" t="s">
        <v>3</v>
      </c>
      <c r="M29" s="47">
        <v>1600</v>
      </c>
      <c r="N29" s="47">
        <v>2500</v>
      </c>
      <c r="O29" s="47">
        <v>15</v>
      </c>
      <c r="P29" s="47">
        <v>15</v>
      </c>
      <c r="Q29" s="47">
        <v>1</v>
      </c>
      <c r="R29" s="7">
        <v>0</v>
      </c>
      <c r="S29" s="48">
        <f t="shared" si="21"/>
        <v>62.062464000000006</v>
      </c>
      <c r="T29" s="49">
        <f t="shared" si="22"/>
        <v>62.062464000000006</v>
      </c>
      <c r="U29" s="50">
        <f t="shared" si="23"/>
        <v>204.80613120000001</v>
      </c>
      <c r="V29" s="46">
        <f t="shared" si="27"/>
        <v>0</v>
      </c>
      <c r="Y29" s="2" t="s">
        <v>134</v>
      </c>
      <c r="Z29" s="1">
        <v>18.87</v>
      </c>
    </row>
    <row r="30" spans="1:26" ht="15.6" x14ac:dyDescent="0.3">
      <c r="A30" s="58"/>
      <c r="B30" s="39" t="s">
        <v>10</v>
      </c>
      <c r="C30" s="39" t="s">
        <v>128</v>
      </c>
      <c r="D30" s="39" t="s">
        <v>119</v>
      </c>
      <c r="E30" s="40">
        <f t="shared" si="18"/>
        <v>2.31</v>
      </c>
      <c r="F30" s="40">
        <f t="shared" si="19"/>
        <v>3.56</v>
      </c>
      <c r="G30" s="40">
        <f t="shared" si="20"/>
        <v>4.25</v>
      </c>
      <c r="H30" s="41">
        <f t="shared" si="24"/>
        <v>5384</v>
      </c>
      <c r="I30" s="41">
        <f t="shared" si="25"/>
        <v>2400</v>
      </c>
      <c r="J30" s="41">
        <f t="shared" si="26"/>
        <v>4680</v>
      </c>
      <c r="K30" s="42" t="s">
        <v>77</v>
      </c>
      <c r="L30" s="43" t="s">
        <v>3</v>
      </c>
      <c r="M30" s="43">
        <v>1200</v>
      </c>
      <c r="N30" s="43">
        <v>1800</v>
      </c>
      <c r="O30" s="43">
        <v>20</v>
      </c>
      <c r="P30" s="43">
        <v>20</v>
      </c>
      <c r="Q30" s="43">
        <v>1</v>
      </c>
      <c r="R30" s="6">
        <v>0</v>
      </c>
      <c r="S30" s="44">
        <f t="shared" si="21"/>
        <v>49.045248000000001</v>
      </c>
      <c r="T30" s="45">
        <f t="shared" si="22"/>
        <v>49.045248000000001</v>
      </c>
      <c r="U30" s="46">
        <f t="shared" si="23"/>
        <v>161.84931839999999</v>
      </c>
      <c r="V30" s="46">
        <f t="shared" si="27"/>
        <v>0</v>
      </c>
      <c r="Y30" s="2" t="s">
        <v>135</v>
      </c>
      <c r="Z30" s="1">
        <v>11.73</v>
      </c>
    </row>
    <row r="31" spans="1:26" ht="15.6" x14ac:dyDescent="0.3">
      <c r="A31" s="58"/>
      <c r="B31" s="39" t="s">
        <v>10</v>
      </c>
      <c r="C31" s="39" t="s">
        <v>128</v>
      </c>
      <c r="D31" s="39" t="s">
        <v>119</v>
      </c>
      <c r="E31" s="40">
        <f t="shared" si="18"/>
        <v>2.31</v>
      </c>
      <c r="F31" s="40">
        <f t="shared" si="19"/>
        <v>3.56</v>
      </c>
      <c r="G31" s="40">
        <f t="shared" si="20"/>
        <v>4.25</v>
      </c>
      <c r="H31" s="41">
        <f t="shared" si="24"/>
        <v>6512</v>
      </c>
      <c r="I31" s="41">
        <f t="shared" si="25"/>
        <v>3200</v>
      </c>
      <c r="J31" s="41">
        <f t="shared" si="26"/>
        <v>6500</v>
      </c>
      <c r="K31" s="39" t="s">
        <v>82</v>
      </c>
      <c r="L31" s="47" t="s">
        <v>3</v>
      </c>
      <c r="M31" s="47">
        <v>1600</v>
      </c>
      <c r="N31" s="47">
        <v>2500</v>
      </c>
      <c r="O31" s="47">
        <v>20</v>
      </c>
      <c r="P31" s="47">
        <v>20</v>
      </c>
      <c r="Q31" s="47">
        <v>1</v>
      </c>
      <c r="R31" s="7">
        <v>0</v>
      </c>
      <c r="S31" s="48">
        <f t="shared" si="21"/>
        <v>64.871663999999996</v>
      </c>
      <c r="T31" s="49">
        <f t="shared" si="22"/>
        <v>64.871663999999996</v>
      </c>
      <c r="U31" s="50">
        <f t="shared" si="23"/>
        <v>214.07649119999996</v>
      </c>
      <c r="V31" s="46">
        <f t="shared" si="27"/>
        <v>0</v>
      </c>
    </row>
    <row r="32" spans="1:26" ht="15.6" x14ac:dyDescent="0.3">
      <c r="A32" s="58"/>
      <c r="B32" s="39" t="s">
        <v>9</v>
      </c>
      <c r="C32" s="39" t="s">
        <v>130</v>
      </c>
      <c r="D32" s="39" t="s">
        <v>4</v>
      </c>
      <c r="E32" s="40">
        <f t="shared" si="18"/>
        <v>3.3</v>
      </c>
      <c r="F32" s="40">
        <f t="shared" si="19"/>
        <v>4.1900000000000004</v>
      </c>
      <c r="G32" s="40">
        <f t="shared" si="20"/>
        <v>8.1300000000000008</v>
      </c>
      <c r="H32" s="41">
        <f t="shared" si="24"/>
        <v>5384</v>
      </c>
      <c r="I32" s="41">
        <f t="shared" si="25"/>
        <v>2400</v>
      </c>
      <c r="J32" s="41">
        <f t="shared" si="26"/>
        <v>4680</v>
      </c>
      <c r="K32" s="42" t="s">
        <v>78</v>
      </c>
      <c r="L32" s="43" t="s">
        <v>3</v>
      </c>
      <c r="M32" s="43">
        <v>1200</v>
      </c>
      <c r="N32" s="43">
        <v>1800</v>
      </c>
      <c r="O32" s="43">
        <v>30</v>
      </c>
      <c r="P32" s="43">
        <v>30</v>
      </c>
      <c r="Q32" s="43">
        <v>1</v>
      </c>
      <c r="R32" s="6">
        <v>0</v>
      </c>
      <c r="S32" s="44">
        <f t="shared" si="21"/>
        <v>79.045919999999995</v>
      </c>
      <c r="T32" s="45">
        <f t="shared" si="22"/>
        <v>79.045919999999995</v>
      </c>
      <c r="U32" s="46">
        <f t="shared" si="23"/>
        <v>260.85153599999995</v>
      </c>
      <c r="V32" s="46">
        <f t="shared" si="27"/>
        <v>0</v>
      </c>
    </row>
    <row r="33" spans="1:23" ht="15.6" x14ac:dyDescent="0.3">
      <c r="A33" s="58"/>
      <c r="B33" s="39" t="s">
        <v>9</v>
      </c>
      <c r="C33" s="39" t="s">
        <v>130</v>
      </c>
      <c r="D33" s="39" t="s">
        <v>4</v>
      </c>
      <c r="E33" s="40">
        <f t="shared" si="18"/>
        <v>3.3</v>
      </c>
      <c r="F33" s="40">
        <f t="shared" si="19"/>
        <v>4.1900000000000004</v>
      </c>
      <c r="G33" s="40">
        <f t="shared" si="20"/>
        <v>8.1300000000000008</v>
      </c>
      <c r="H33" s="41">
        <f t="shared" si="24"/>
        <v>6512</v>
      </c>
      <c r="I33" s="41">
        <f t="shared" si="25"/>
        <v>3200</v>
      </c>
      <c r="J33" s="41">
        <f t="shared" si="26"/>
        <v>6500</v>
      </c>
      <c r="K33" s="39" t="s">
        <v>83</v>
      </c>
      <c r="L33" s="47" t="s">
        <v>3</v>
      </c>
      <c r="M33" s="47">
        <v>1600</v>
      </c>
      <c r="N33" s="47">
        <v>2500</v>
      </c>
      <c r="O33" s="47">
        <v>30</v>
      </c>
      <c r="P33" s="47">
        <v>30</v>
      </c>
      <c r="Q33" s="47">
        <v>1</v>
      </c>
      <c r="R33" s="7">
        <v>0</v>
      </c>
      <c r="S33" s="48">
        <f t="shared" si="21"/>
        <v>105.29112000000001</v>
      </c>
      <c r="T33" s="49">
        <f t="shared" si="22"/>
        <v>105.29112000000001</v>
      </c>
      <c r="U33" s="50">
        <f t="shared" si="23"/>
        <v>347.46069599999998</v>
      </c>
      <c r="V33" s="46">
        <f t="shared" si="27"/>
        <v>0</v>
      </c>
      <c r="W33" s="5">
        <f>SUM(V24:V33)</f>
        <v>0</v>
      </c>
    </row>
    <row r="34" spans="1:23" ht="78" x14ac:dyDescent="0.3">
      <c r="A34" s="58"/>
      <c r="B34" s="38" t="s">
        <v>8</v>
      </c>
      <c r="C34" s="26" t="s">
        <v>7</v>
      </c>
      <c r="D34" s="26" t="s">
        <v>6</v>
      </c>
      <c r="E34" s="26" t="s">
        <v>15</v>
      </c>
      <c r="F34" s="26" t="s">
        <v>16</v>
      </c>
      <c r="G34" s="26" t="s">
        <v>17</v>
      </c>
      <c r="H34" s="26" t="s">
        <v>12</v>
      </c>
      <c r="I34" s="26" t="s">
        <v>13</v>
      </c>
      <c r="J34" s="26" t="s">
        <v>14</v>
      </c>
      <c r="K34" s="26" t="s">
        <v>162</v>
      </c>
      <c r="L34" s="26" t="s">
        <v>169</v>
      </c>
      <c r="M34" s="26" t="s">
        <v>163</v>
      </c>
      <c r="N34" s="26" t="s">
        <v>164</v>
      </c>
      <c r="O34" s="26" t="s">
        <v>166</v>
      </c>
      <c r="P34" s="26" t="s">
        <v>165</v>
      </c>
      <c r="Q34" s="26" t="s">
        <v>167</v>
      </c>
      <c r="R34" s="26" t="s">
        <v>167</v>
      </c>
      <c r="S34" s="26" t="s">
        <v>11</v>
      </c>
      <c r="T34" s="26" t="s">
        <v>174</v>
      </c>
      <c r="U34" s="26" t="s">
        <v>170</v>
      </c>
      <c r="V34" s="26" t="s">
        <v>168</v>
      </c>
    </row>
    <row r="35" spans="1:23" ht="15.6" x14ac:dyDescent="0.3">
      <c r="A35" s="58"/>
      <c r="B35" s="40" t="s">
        <v>10</v>
      </c>
      <c r="C35" s="40" t="s">
        <v>10</v>
      </c>
      <c r="D35" s="40" t="s">
        <v>10</v>
      </c>
      <c r="E35" s="40">
        <f t="shared" ref="E35:E65" si="28">VLOOKUP(B35,$Y$9:$Z$30,2,FALSE)</f>
        <v>2.31</v>
      </c>
      <c r="F35" s="40">
        <f t="shared" ref="F35:F65" si="29">VLOOKUP(C35,$Y$9:$Z$30,2,FALSE)</f>
        <v>2.31</v>
      </c>
      <c r="G35" s="40">
        <f t="shared" ref="G35:G65" si="30">VLOOKUP(D35,$Y$9:$Z$30,2,FALSE)</f>
        <v>2.31</v>
      </c>
      <c r="H35" s="40">
        <f>+M35*1.41*4</f>
        <v>2256</v>
      </c>
      <c r="I35" s="40">
        <f>+N35*4</f>
        <v>1600</v>
      </c>
      <c r="J35" s="40">
        <f>+N35</f>
        <v>400</v>
      </c>
      <c r="K35" s="42" t="s">
        <v>33</v>
      </c>
      <c r="L35" s="43" t="s">
        <v>2</v>
      </c>
      <c r="M35" s="43">
        <v>400</v>
      </c>
      <c r="N35" s="43">
        <v>400</v>
      </c>
      <c r="O35" s="43">
        <v>5</v>
      </c>
      <c r="P35" s="43">
        <v>5</v>
      </c>
      <c r="Q35" s="43">
        <v>1</v>
      </c>
      <c r="R35" s="6">
        <v>0</v>
      </c>
      <c r="S35" s="44">
        <f t="shared" ref="S35:S64" si="31">(+E35*H35/1000+F35*I35/1000+G35*J35/1000)*1.2</f>
        <v>11.797632</v>
      </c>
      <c r="T35" s="45">
        <f t="shared" ref="T35:T65" si="32">+S35*Q35</f>
        <v>11.797632</v>
      </c>
      <c r="U35" s="46">
        <f t="shared" ref="U35:U65" si="33">+S35*$U$5</f>
        <v>38.932185599999997</v>
      </c>
      <c r="V35" s="46">
        <f>+U35*R35</f>
        <v>0</v>
      </c>
    </row>
    <row r="36" spans="1:23" ht="15.6" x14ac:dyDescent="0.3">
      <c r="A36" s="58"/>
      <c r="B36" s="40" t="s">
        <v>10</v>
      </c>
      <c r="C36" s="40" t="s">
        <v>10</v>
      </c>
      <c r="D36" s="40" t="s">
        <v>10</v>
      </c>
      <c r="E36" s="40">
        <f t="shared" si="28"/>
        <v>2.31</v>
      </c>
      <c r="F36" s="40">
        <f t="shared" si="29"/>
        <v>2.31</v>
      </c>
      <c r="G36" s="40">
        <f t="shared" si="30"/>
        <v>2.31</v>
      </c>
      <c r="H36" s="40">
        <f t="shared" ref="H36:H65" si="34">+M36*1.41*4</f>
        <v>2820</v>
      </c>
      <c r="I36" s="40">
        <f t="shared" ref="I36:I65" si="35">+N36*4</f>
        <v>2000</v>
      </c>
      <c r="J36" s="40">
        <f t="shared" ref="J36:J65" si="36">+N36</f>
        <v>500</v>
      </c>
      <c r="K36" s="39" t="s">
        <v>39</v>
      </c>
      <c r="L36" s="47" t="s">
        <v>2</v>
      </c>
      <c r="M36" s="47">
        <v>500</v>
      </c>
      <c r="N36" s="47">
        <v>500</v>
      </c>
      <c r="O36" s="47">
        <v>5</v>
      </c>
      <c r="P36" s="47">
        <v>5</v>
      </c>
      <c r="Q36" s="47">
        <v>1</v>
      </c>
      <c r="R36" s="7">
        <v>0</v>
      </c>
      <c r="S36" s="48">
        <f t="shared" si="31"/>
        <v>14.747039999999998</v>
      </c>
      <c r="T36" s="49">
        <f t="shared" si="32"/>
        <v>14.747039999999998</v>
      </c>
      <c r="U36" s="50">
        <f t="shared" si="33"/>
        <v>48.665231999999989</v>
      </c>
      <c r="V36" s="46">
        <f t="shared" ref="V36:V65" si="37">+U36*R36</f>
        <v>0</v>
      </c>
    </row>
    <row r="37" spans="1:23" ht="15.6" x14ac:dyDescent="0.3">
      <c r="A37" s="58"/>
      <c r="B37" s="40" t="s">
        <v>10</v>
      </c>
      <c r="C37" s="40" t="s">
        <v>10</v>
      </c>
      <c r="D37" s="40" t="s">
        <v>10</v>
      </c>
      <c r="E37" s="40">
        <f t="shared" si="28"/>
        <v>2.31</v>
      </c>
      <c r="F37" s="40">
        <f t="shared" si="29"/>
        <v>2.31</v>
      </c>
      <c r="G37" s="40">
        <f t="shared" si="30"/>
        <v>2.31</v>
      </c>
      <c r="H37" s="40">
        <f t="shared" si="34"/>
        <v>3384</v>
      </c>
      <c r="I37" s="40">
        <f t="shared" si="35"/>
        <v>2400</v>
      </c>
      <c r="J37" s="40">
        <f t="shared" si="36"/>
        <v>600</v>
      </c>
      <c r="K37" s="42" t="s">
        <v>40</v>
      </c>
      <c r="L37" s="43" t="s">
        <v>2</v>
      </c>
      <c r="M37" s="43">
        <v>600</v>
      </c>
      <c r="N37" s="43">
        <v>600</v>
      </c>
      <c r="O37" s="43">
        <v>5</v>
      </c>
      <c r="P37" s="43">
        <v>5</v>
      </c>
      <c r="Q37" s="43">
        <v>1</v>
      </c>
      <c r="R37" s="6">
        <v>0</v>
      </c>
      <c r="S37" s="44">
        <f t="shared" si="31"/>
        <v>17.696447999999997</v>
      </c>
      <c r="T37" s="45">
        <f t="shared" si="32"/>
        <v>17.696447999999997</v>
      </c>
      <c r="U37" s="46">
        <f t="shared" si="33"/>
        <v>58.398278399999988</v>
      </c>
      <c r="V37" s="46">
        <f t="shared" si="37"/>
        <v>0</v>
      </c>
    </row>
    <row r="38" spans="1:23" ht="15.6" x14ac:dyDescent="0.3">
      <c r="A38" s="58"/>
      <c r="B38" s="40" t="s">
        <v>10</v>
      </c>
      <c r="C38" s="40" t="s">
        <v>10</v>
      </c>
      <c r="D38" s="40" t="s">
        <v>10</v>
      </c>
      <c r="E38" s="40">
        <f t="shared" si="28"/>
        <v>2.31</v>
      </c>
      <c r="F38" s="40">
        <f t="shared" si="29"/>
        <v>2.31</v>
      </c>
      <c r="G38" s="40">
        <f t="shared" si="30"/>
        <v>2.31</v>
      </c>
      <c r="H38" s="40">
        <f t="shared" si="34"/>
        <v>3948</v>
      </c>
      <c r="I38" s="40">
        <f t="shared" si="35"/>
        <v>2800</v>
      </c>
      <c r="J38" s="40">
        <f t="shared" si="36"/>
        <v>700</v>
      </c>
      <c r="K38" s="39" t="s">
        <v>41</v>
      </c>
      <c r="L38" s="47" t="s">
        <v>2</v>
      </c>
      <c r="M38" s="47">
        <v>700</v>
      </c>
      <c r="N38" s="47">
        <v>700</v>
      </c>
      <c r="O38" s="47">
        <v>5</v>
      </c>
      <c r="P38" s="47">
        <v>5</v>
      </c>
      <c r="Q38" s="47">
        <v>1</v>
      </c>
      <c r="R38" s="7">
        <v>0</v>
      </c>
      <c r="S38" s="48">
        <f t="shared" si="31"/>
        <v>20.645855999999998</v>
      </c>
      <c r="T38" s="49">
        <f t="shared" si="32"/>
        <v>20.645855999999998</v>
      </c>
      <c r="U38" s="50">
        <f t="shared" si="33"/>
        <v>68.131324799999987</v>
      </c>
      <c r="V38" s="46">
        <f t="shared" si="37"/>
        <v>0</v>
      </c>
    </row>
    <row r="39" spans="1:23" ht="15.6" x14ac:dyDescent="0.3">
      <c r="A39" s="58"/>
      <c r="B39" s="40" t="s">
        <v>10</v>
      </c>
      <c r="C39" s="40" t="s">
        <v>10</v>
      </c>
      <c r="D39" s="40" t="s">
        <v>10</v>
      </c>
      <c r="E39" s="40">
        <f t="shared" si="28"/>
        <v>2.31</v>
      </c>
      <c r="F39" s="40">
        <f t="shared" si="29"/>
        <v>2.31</v>
      </c>
      <c r="G39" s="40">
        <f t="shared" si="30"/>
        <v>2.31</v>
      </c>
      <c r="H39" s="40">
        <f t="shared" si="34"/>
        <v>4512</v>
      </c>
      <c r="I39" s="40">
        <f t="shared" si="35"/>
        <v>3200</v>
      </c>
      <c r="J39" s="40">
        <f t="shared" si="36"/>
        <v>800</v>
      </c>
      <c r="K39" s="42" t="s">
        <v>42</v>
      </c>
      <c r="L39" s="43" t="s">
        <v>2</v>
      </c>
      <c r="M39" s="43">
        <v>800</v>
      </c>
      <c r="N39" s="43">
        <v>800</v>
      </c>
      <c r="O39" s="43">
        <v>5</v>
      </c>
      <c r="P39" s="43">
        <v>5</v>
      </c>
      <c r="Q39" s="43">
        <v>1</v>
      </c>
      <c r="R39" s="6">
        <v>0</v>
      </c>
      <c r="S39" s="44">
        <f t="shared" si="31"/>
        <v>23.595264</v>
      </c>
      <c r="T39" s="45">
        <f t="shared" si="32"/>
        <v>23.595264</v>
      </c>
      <c r="U39" s="46">
        <f t="shared" si="33"/>
        <v>77.864371199999994</v>
      </c>
      <c r="V39" s="46">
        <f t="shared" si="37"/>
        <v>0</v>
      </c>
    </row>
    <row r="40" spans="1:23" ht="15.6" x14ac:dyDescent="0.3">
      <c r="A40" s="58"/>
      <c r="B40" s="40" t="s">
        <v>10</v>
      </c>
      <c r="C40" s="40" t="s">
        <v>10</v>
      </c>
      <c r="D40" s="40" t="s">
        <v>10</v>
      </c>
      <c r="E40" s="40">
        <f t="shared" si="28"/>
        <v>2.31</v>
      </c>
      <c r="F40" s="40">
        <f t="shared" si="29"/>
        <v>2.31</v>
      </c>
      <c r="G40" s="40">
        <f t="shared" si="30"/>
        <v>2.31</v>
      </c>
      <c r="H40" s="40">
        <f t="shared" si="34"/>
        <v>5076</v>
      </c>
      <c r="I40" s="40">
        <f t="shared" si="35"/>
        <v>3600</v>
      </c>
      <c r="J40" s="40">
        <f t="shared" si="36"/>
        <v>900</v>
      </c>
      <c r="K40" s="39" t="s">
        <v>43</v>
      </c>
      <c r="L40" s="47" t="s">
        <v>2</v>
      </c>
      <c r="M40" s="47">
        <v>900</v>
      </c>
      <c r="N40" s="47">
        <v>900</v>
      </c>
      <c r="O40" s="47">
        <v>5</v>
      </c>
      <c r="P40" s="47">
        <v>5</v>
      </c>
      <c r="Q40" s="47">
        <v>1</v>
      </c>
      <c r="R40" s="7">
        <v>0</v>
      </c>
      <c r="S40" s="48">
        <f t="shared" si="31"/>
        <v>26.544672000000002</v>
      </c>
      <c r="T40" s="49">
        <f t="shared" si="32"/>
        <v>26.544672000000002</v>
      </c>
      <c r="U40" s="50">
        <f t="shared" si="33"/>
        <v>87.5974176</v>
      </c>
      <c r="V40" s="46">
        <f t="shared" si="37"/>
        <v>0</v>
      </c>
    </row>
    <row r="41" spans="1:23" ht="15.6" x14ac:dyDescent="0.3">
      <c r="A41" s="58"/>
      <c r="B41" s="40" t="s">
        <v>10</v>
      </c>
      <c r="C41" s="40" t="s">
        <v>10</v>
      </c>
      <c r="D41" s="40" t="s">
        <v>10</v>
      </c>
      <c r="E41" s="40">
        <f t="shared" si="28"/>
        <v>2.31</v>
      </c>
      <c r="F41" s="40">
        <f t="shared" si="29"/>
        <v>2.31</v>
      </c>
      <c r="G41" s="40">
        <f t="shared" si="30"/>
        <v>2.31</v>
      </c>
      <c r="H41" s="40">
        <f t="shared" si="34"/>
        <v>5640</v>
      </c>
      <c r="I41" s="40">
        <f t="shared" si="35"/>
        <v>4000</v>
      </c>
      <c r="J41" s="40">
        <f t="shared" si="36"/>
        <v>1000</v>
      </c>
      <c r="K41" s="42" t="s">
        <v>44</v>
      </c>
      <c r="L41" s="43" t="s">
        <v>2</v>
      </c>
      <c r="M41" s="43">
        <v>1000</v>
      </c>
      <c r="N41" s="43">
        <v>1000</v>
      </c>
      <c r="O41" s="43">
        <v>5</v>
      </c>
      <c r="P41" s="43">
        <v>5</v>
      </c>
      <c r="Q41" s="43">
        <v>1</v>
      </c>
      <c r="R41" s="6">
        <v>0</v>
      </c>
      <c r="S41" s="44">
        <f t="shared" si="31"/>
        <v>29.494079999999997</v>
      </c>
      <c r="T41" s="45">
        <f t="shared" si="32"/>
        <v>29.494079999999997</v>
      </c>
      <c r="U41" s="46">
        <f t="shared" si="33"/>
        <v>97.330463999999978</v>
      </c>
      <c r="V41" s="46">
        <f t="shared" si="37"/>
        <v>0</v>
      </c>
    </row>
    <row r="42" spans="1:23" ht="15.6" x14ac:dyDescent="0.3">
      <c r="A42" s="58"/>
      <c r="B42" s="40" t="s">
        <v>10</v>
      </c>
      <c r="C42" s="40" t="s">
        <v>10</v>
      </c>
      <c r="D42" s="40" t="s">
        <v>9</v>
      </c>
      <c r="E42" s="40">
        <f t="shared" si="28"/>
        <v>2.31</v>
      </c>
      <c r="F42" s="40">
        <f t="shared" si="29"/>
        <v>2.31</v>
      </c>
      <c r="G42" s="40">
        <f t="shared" si="30"/>
        <v>3.3</v>
      </c>
      <c r="H42" s="40">
        <f t="shared" si="34"/>
        <v>2256</v>
      </c>
      <c r="I42" s="40">
        <f t="shared" si="35"/>
        <v>1600</v>
      </c>
      <c r="J42" s="40">
        <f t="shared" si="36"/>
        <v>400</v>
      </c>
      <c r="K42" s="39" t="s">
        <v>34</v>
      </c>
      <c r="L42" s="47" t="s">
        <v>2</v>
      </c>
      <c r="M42" s="47">
        <v>400</v>
      </c>
      <c r="N42" s="47">
        <v>400</v>
      </c>
      <c r="O42" s="47">
        <v>15</v>
      </c>
      <c r="P42" s="47">
        <v>15</v>
      </c>
      <c r="Q42" s="47">
        <v>1</v>
      </c>
      <c r="R42" s="7">
        <v>0</v>
      </c>
      <c r="S42" s="48">
        <f t="shared" si="31"/>
        <v>12.272832000000001</v>
      </c>
      <c r="T42" s="49">
        <f t="shared" si="32"/>
        <v>12.272832000000001</v>
      </c>
      <c r="U42" s="50">
        <f t="shared" si="33"/>
        <v>40.500345600000003</v>
      </c>
      <c r="V42" s="46">
        <f t="shared" si="37"/>
        <v>0</v>
      </c>
    </row>
    <row r="43" spans="1:23" ht="15.6" x14ac:dyDescent="0.3">
      <c r="A43" s="58"/>
      <c r="B43" s="40" t="s">
        <v>10</v>
      </c>
      <c r="C43" s="40" t="s">
        <v>10</v>
      </c>
      <c r="D43" s="40" t="s">
        <v>9</v>
      </c>
      <c r="E43" s="40">
        <f t="shared" si="28"/>
        <v>2.31</v>
      </c>
      <c r="F43" s="40">
        <f t="shared" si="29"/>
        <v>2.31</v>
      </c>
      <c r="G43" s="40">
        <f t="shared" si="30"/>
        <v>3.3</v>
      </c>
      <c r="H43" s="40">
        <f t="shared" si="34"/>
        <v>2820</v>
      </c>
      <c r="I43" s="40">
        <f t="shared" si="35"/>
        <v>2000</v>
      </c>
      <c r="J43" s="40">
        <f t="shared" si="36"/>
        <v>500</v>
      </c>
      <c r="K43" s="42" t="s">
        <v>49</v>
      </c>
      <c r="L43" s="43" t="s">
        <v>2</v>
      </c>
      <c r="M43" s="43">
        <v>500</v>
      </c>
      <c r="N43" s="43">
        <v>500</v>
      </c>
      <c r="O43" s="43">
        <v>15</v>
      </c>
      <c r="P43" s="43">
        <v>15</v>
      </c>
      <c r="Q43" s="43">
        <v>1</v>
      </c>
      <c r="R43" s="6">
        <v>0</v>
      </c>
      <c r="S43" s="44">
        <f t="shared" si="31"/>
        <v>15.34104</v>
      </c>
      <c r="T43" s="45">
        <f t="shared" si="32"/>
        <v>15.34104</v>
      </c>
      <c r="U43" s="46">
        <f t="shared" si="33"/>
        <v>50.625431999999996</v>
      </c>
      <c r="V43" s="46">
        <f t="shared" si="37"/>
        <v>0</v>
      </c>
    </row>
    <row r="44" spans="1:23" ht="15.6" x14ac:dyDescent="0.3">
      <c r="A44" s="58"/>
      <c r="B44" s="40" t="s">
        <v>10</v>
      </c>
      <c r="C44" s="40" t="s">
        <v>10</v>
      </c>
      <c r="D44" s="40" t="s">
        <v>9</v>
      </c>
      <c r="E44" s="40">
        <f t="shared" si="28"/>
        <v>2.31</v>
      </c>
      <c r="F44" s="40">
        <f t="shared" si="29"/>
        <v>2.31</v>
      </c>
      <c r="G44" s="40">
        <f t="shared" si="30"/>
        <v>3.3</v>
      </c>
      <c r="H44" s="40">
        <f t="shared" si="34"/>
        <v>3384</v>
      </c>
      <c r="I44" s="40">
        <f t="shared" si="35"/>
        <v>2400</v>
      </c>
      <c r="J44" s="40">
        <f t="shared" si="36"/>
        <v>600</v>
      </c>
      <c r="K44" s="39" t="s">
        <v>50</v>
      </c>
      <c r="L44" s="47" t="s">
        <v>2</v>
      </c>
      <c r="M44" s="47">
        <v>600</v>
      </c>
      <c r="N44" s="47">
        <v>600</v>
      </c>
      <c r="O44" s="47">
        <v>15</v>
      </c>
      <c r="P44" s="47">
        <v>15</v>
      </c>
      <c r="Q44" s="47">
        <v>1</v>
      </c>
      <c r="R44" s="7">
        <v>0</v>
      </c>
      <c r="S44" s="48">
        <f t="shared" si="31"/>
        <v>18.409247999999998</v>
      </c>
      <c r="T44" s="49">
        <f t="shared" si="32"/>
        <v>18.409247999999998</v>
      </c>
      <c r="U44" s="50">
        <f t="shared" si="33"/>
        <v>60.75051839999999</v>
      </c>
      <c r="V44" s="46">
        <f t="shared" si="37"/>
        <v>0</v>
      </c>
    </row>
    <row r="45" spans="1:23" ht="15.6" x14ac:dyDescent="0.3">
      <c r="A45" s="58"/>
      <c r="B45" s="40" t="s">
        <v>10</v>
      </c>
      <c r="C45" s="40" t="s">
        <v>10</v>
      </c>
      <c r="D45" s="40" t="s">
        <v>9</v>
      </c>
      <c r="E45" s="40">
        <f t="shared" si="28"/>
        <v>2.31</v>
      </c>
      <c r="F45" s="40">
        <f t="shared" si="29"/>
        <v>2.31</v>
      </c>
      <c r="G45" s="40">
        <f t="shared" si="30"/>
        <v>3.3</v>
      </c>
      <c r="H45" s="40">
        <f t="shared" si="34"/>
        <v>3948</v>
      </c>
      <c r="I45" s="40">
        <f t="shared" si="35"/>
        <v>2800</v>
      </c>
      <c r="J45" s="40">
        <f t="shared" si="36"/>
        <v>700</v>
      </c>
      <c r="K45" s="42" t="s">
        <v>51</v>
      </c>
      <c r="L45" s="43" t="s">
        <v>2</v>
      </c>
      <c r="M45" s="43">
        <v>700</v>
      </c>
      <c r="N45" s="43">
        <v>700</v>
      </c>
      <c r="O45" s="43">
        <v>15</v>
      </c>
      <c r="P45" s="43">
        <v>15</v>
      </c>
      <c r="Q45" s="43">
        <v>1</v>
      </c>
      <c r="R45" s="6">
        <v>0</v>
      </c>
      <c r="S45" s="44">
        <f t="shared" si="31"/>
        <v>21.477456</v>
      </c>
      <c r="T45" s="45">
        <f t="shared" si="32"/>
        <v>21.477456</v>
      </c>
      <c r="U45" s="46">
        <f t="shared" si="33"/>
        <v>70.875604799999991</v>
      </c>
      <c r="V45" s="46">
        <f t="shared" si="37"/>
        <v>0</v>
      </c>
    </row>
    <row r="46" spans="1:23" ht="15.6" x14ac:dyDescent="0.3">
      <c r="A46" s="58"/>
      <c r="B46" s="40" t="s">
        <v>10</v>
      </c>
      <c r="C46" s="40" t="s">
        <v>10</v>
      </c>
      <c r="D46" s="40" t="s">
        <v>9</v>
      </c>
      <c r="E46" s="40">
        <f t="shared" si="28"/>
        <v>2.31</v>
      </c>
      <c r="F46" s="40">
        <f t="shared" si="29"/>
        <v>2.31</v>
      </c>
      <c r="G46" s="40">
        <f t="shared" si="30"/>
        <v>3.3</v>
      </c>
      <c r="H46" s="40">
        <f t="shared" si="34"/>
        <v>4512</v>
      </c>
      <c r="I46" s="40">
        <f t="shared" si="35"/>
        <v>3200</v>
      </c>
      <c r="J46" s="40">
        <f t="shared" si="36"/>
        <v>800</v>
      </c>
      <c r="K46" s="39" t="s">
        <v>45</v>
      </c>
      <c r="L46" s="47" t="s">
        <v>2</v>
      </c>
      <c r="M46" s="47">
        <v>800</v>
      </c>
      <c r="N46" s="47">
        <v>800</v>
      </c>
      <c r="O46" s="47">
        <v>15</v>
      </c>
      <c r="P46" s="47">
        <v>15</v>
      </c>
      <c r="Q46" s="47">
        <v>1</v>
      </c>
      <c r="R46" s="7">
        <v>0</v>
      </c>
      <c r="S46" s="48">
        <f t="shared" si="31"/>
        <v>24.545664000000002</v>
      </c>
      <c r="T46" s="49">
        <f t="shared" si="32"/>
        <v>24.545664000000002</v>
      </c>
      <c r="U46" s="50">
        <f t="shared" si="33"/>
        <v>81.000691200000006</v>
      </c>
      <c r="V46" s="46">
        <f t="shared" si="37"/>
        <v>0</v>
      </c>
    </row>
    <row r="47" spans="1:23" ht="15.6" x14ac:dyDescent="0.3">
      <c r="A47" s="58"/>
      <c r="B47" s="40" t="s">
        <v>10</v>
      </c>
      <c r="C47" s="40" t="s">
        <v>10</v>
      </c>
      <c r="D47" s="40" t="s">
        <v>9</v>
      </c>
      <c r="E47" s="40">
        <f t="shared" si="28"/>
        <v>2.31</v>
      </c>
      <c r="F47" s="40">
        <f t="shared" si="29"/>
        <v>2.31</v>
      </c>
      <c r="G47" s="40">
        <f t="shared" si="30"/>
        <v>3.3</v>
      </c>
      <c r="H47" s="40">
        <f t="shared" si="34"/>
        <v>5076</v>
      </c>
      <c r="I47" s="40">
        <f t="shared" si="35"/>
        <v>3600</v>
      </c>
      <c r="J47" s="40">
        <f t="shared" si="36"/>
        <v>900</v>
      </c>
      <c r="K47" s="42" t="s">
        <v>46</v>
      </c>
      <c r="L47" s="43" t="s">
        <v>2</v>
      </c>
      <c r="M47" s="43">
        <v>900</v>
      </c>
      <c r="N47" s="43">
        <v>900</v>
      </c>
      <c r="O47" s="43">
        <v>15</v>
      </c>
      <c r="P47" s="43">
        <v>15</v>
      </c>
      <c r="Q47" s="43">
        <v>1</v>
      </c>
      <c r="R47" s="6">
        <v>0</v>
      </c>
      <c r="S47" s="44">
        <f t="shared" si="31"/>
        <v>27.613871999999997</v>
      </c>
      <c r="T47" s="45">
        <f t="shared" si="32"/>
        <v>27.613871999999997</v>
      </c>
      <c r="U47" s="46">
        <f t="shared" si="33"/>
        <v>91.125777599999992</v>
      </c>
      <c r="V47" s="46">
        <f t="shared" si="37"/>
        <v>0</v>
      </c>
    </row>
    <row r="48" spans="1:23" ht="15.6" x14ac:dyDescent="0.3">
      <c r="A48" s="58"/>
      <c r="B48" s="40" t="s">
        <v>10</v>
      </c>
      <c r="C48" s="40" t="s">
        <v>10</v>
      </c>
      <c r="D48" s="40" t="s">
        <v>9</v>
      </c>
      <c r="E48" s="40">
        <f t="shared" si="28"/>
        <v>2.31</v>
      </c>
      <c r="F48" s="40">
        <f t="shared" si="29"/>
        <v>2.31</v>
      </c>
      <c r="G48" s="40">
        <f t="shared" si="30"/>
        <v>3.3</v>
      </c>
      <c r="H48" s="40">
        <f t="shared" si="34"/>
        <v>5640</v>
      </c>
      <c r="I48" s="40">
        <f t="shared" si="35"/>
        <v>4000</v>
      </c>
      <c r="J48" s="40">
        <f t="shared" si="36"/>
        <v>1000</v>
      </c>
      <c r="K48" s="39" t="s">
        <v>47</v>
      </c>
      <c r="L48" s="47" t="s">
        <v>2</v>
      </c>
      <c r="M48" s="47">
        <v>1000</v>
      </c>
      <c r="N48" s="47">
        <v>1000</v>
      </c>
      <c r="O48" s="47">
        <v>15</v>
      </c>
      <c r="P48" s="47">
        <v>15</v>
      </c>
      <c r="Q48" s="47">
        <v>1</v>
      </c>
      <c r="R48" s="7">
        <v>0</v>
      </c>
      <c r="S48" s="48">
        <f t="shared" si="31"/>
        <v>30.682079999999999</v>
      </c>
      <c r="T48" s="49">
        <f t="shared" si="32"/>
        <v>30.682079999999999</v>
      </c>
      <c r="U48" s="50">
        <f t="shared" si="33"/>
        <v>101.25086399999999</v>
      </c>
      <c r="V48" s="46">
        <f t="shared" si="37"/>
        <v>0</v>
      </c>
    </row>
    <row r="49" spans="1:22" ht="15.6" x14ac:dyDescent="0.3">
      <c r="A49" s="58"/>
      <c r="B49" s="40" t="s">
        <v>10</v>
      </c>
      <c r="C49" s="40" t="s">
        <v>10</v>
      </c>
      <c r="D49" s="40" t="s">
        <v>9</v>
      </c>
      <c r="E49" s="40">
        <f t="shared" si="28"/>
        <v>2.31</v>
      </c>
      <c r="F49" s="40">
        <f t="shared" si="29"/>
        <v>2.31</v>
      </c>
      <c r="G49" s="40">
        <f t="shared" si="30"/>
        <v>3.3</v>
      </c>
      <c r="H49" s="40">
        <f t="shared" si="34"/>
        <v>6768</v>
      </c>
      <c r="I49" s="40">
        <f t="shared" si="35"/>
        <v>4800</v>
      </c>
      <c r="J49" s="40">
        <f t="shared" si="36"/>
        <v>1200</v>
      </c>
      <c r="K49" s="42" t="s">
        <v>48</v>
      </c>
      <c r="L49" s="43" t="s">
        <v>2</v>
      </c>
      <c r="M49" s="43">
        <v>1200</v>
      </c>
      <c r="N49" s="43">
        <v>1200</v>
      </c>
      <c r="O49" s="43">
        <v>15</v>
      </c>
      <c r="P49" s="43">
        <v>15</v>
      </c>
      <c r="Q49" s="43">
        <v>1</v>
      </c>
      <c r="R49" s="6">
        <v>0</v>
      </c>
      <c r="S49" s="44">
        <f t="shared" si="31"/>
        <v>36.818495999999996</v>
      </c>
      <c r="T49" s="45">
        <f t="shared" si="32"/>
        <v>36.818495999999996</v>
      </c>
      <c r="U49" s="46">
        <f t="shared" si="33"/>
        <v>121.50103679999998</v>
      </c>
      <c r="V49" s="46">
        <f t="shared" si="37"/>
        <v>0</v>
      </c>
    </row>
    <row r="50" spans="1:22" ht="15.6" x14ac:dyDescent="0.3">
      <c r="A50" s="58"/>
      <c r="B50" s="40" t="s">
        <v>9</v>
      </c>
      <c r="C50" s="40" t="s">
        <v>9</v>
      </c>
      <c r="D50" s="40" t="s">
        <v>127</v>
      </c>
      <c r="E50" s="40">
        <f t="shared" si="28"/>
        <v>3.3</v>
      </c>
      <c r="F50" s="40">
        <f t="shared" si="29"/>
        <v>3.3</v>
      </c>
      <c r="G50" s="40">
        <f t="shared" si="30"/>
        <v>4.2</v>
      </c>
      <c r="H50" s="40">
        <f t="shared" si="34"/>
        <v>5640</v>
      </c>
      <c r="I50" s="40">
        <f t="shared" si="35"/>
        <v>4000</v>
      </c>
      <c r="J50" s="40">
        <f t="shared" si="36"/>
        <v>1000</v>
      </c>
      <c r="K50" s="39" t="s">
        <v>35</v>
      </c>
      <c r="L50" s="47" t="s">
        <v>2</v>
      </c>
      <c r="M50" s="47">
        <v>1000</v>
      </c>
      <c r="N50" s="47">
        <v>1000</v>
      </c>
      <c r="O50" s="47">
        <v>20</v>
      </c>
      <c r="P50" s="47">
        <v>20</v>
      </c>
      <c r="Q50" s="47">
        <v>1</v>
      </c>
      <c r="R50" s="7">
        <v>0</v>
      </c>
      <c r="S50" s="48">
        <f t="shared" si="31"/>
        <v>43.214399999999998</v>
      </c>
      <c r="T50" s="49">
        <f t="shared" si="32"/>
        <v>43.214399999999998</v>
      </c>
      <c r="U50" s="50">
        <f t="shared" si="33"/>
        <v>142.60751999999999</v>
      </c>
      <c r="V50" s="46">
        <f t="shared" si="37"/>
        <v>0</v>
      </c>
    </row>
    <row r="51" spans="1:22" ht="15.6" x14ac:dyDescent="0.3">
      <c r="A51" s="58"/>
      <c r="B51" s="40" t="s">
        <v>9</v>
      </c>
      <c r="C51" s="40" t="s">
        <v>9</v>
      </c>
      <c r="D51" s="40" t="s">
        <v>127</v>
      </c>
      <c r="E51" s="40">
        <f t="shared" si="28"/>
        <v>3.3</v>
      </c>
      <c r="F51" s="40">
        <f t="shared" si="29"/>
        <v>3.3</v>
      </c>
      <c r="G51" s="40">
        <f t="shared" si="30"/>
        <v>4.2</v>
      </c>
      <c r="H51" s="40">
        <f t="shared" si="34"/>
        <v>8460</v>
      </c>
      <c r="I51" s="40">
        <f t="shared" si="35"/>
        <v>6000</v>
      </c>
      <c r="J51" s="40">
        <f t="shared" si="36"/>
        <v>1500</v>
      </c>
      <c r="K51" s="42" t="s">
        <v>52</v>
      </c>
      <c r="L51" s="43" t="s">
        <v>2</v>
      </c>
      <c r="M51" s="43">
        <v>1500</v>
      </c>
      <c r="N51" s="43">
        <v>1500</v>
      </c>
      <c r="O51" s="43">
        <v>20</v>
      </c>
      <c r="P51" s="43">
        <v>20</v>
      </c>
      <c r="Q51" s="43">
        <v>1</v>
      </c>
      <c r="R51" s="6">
        <v>0</v>
      </c>
      <c r="S51" s="44">
        <f t="shared" si="31"/>
        <v>64.821600000000004</v>
      </c>
      <c r="T51" s="45">
        <f t="shared" si="32"/>
        <v>64.821600000000004</v>
      </c>
      <c r="U51" s="46">
        <f t="shared" si="33"/>
        <v>213.91128</v>
      </c>
      <c r="V51" s="46">
        <f t="shared" si="37"/>
        <v>0</v>
      </c>
    </row>
    <row r="52" spans="1:22" ht="15.6" x14ac:dyDescent="0.3">
      <c r="A52" s="58"/>
      <c r="B52" s="40" t="s">
        <v>9</v>
      </c>
      <c r="C52" s="40" t="s">
        <v>9</v>
      </c>
      <c r="D52" s="40" t="s">
        <v>127</v>
      </c>
      <c r="E52" s="40">
        <f t="shared" si="28"/>
        <v>3.3</v>
      </c>
      <c r="F52" s="40">
        <f t="shared" si="29"/>
        <v>3.3</v>
      </c>
      <c r="G52" s="40">
        <f t="shared" si="30"/>
        <v>4.2</v>
      </c>
      <c r="H52" s="40">
        <f t="shared" si="34"/>
        <v>11280</v>
      </c>
      <c r="I52" s="40">
        <f t="shared" si="35"/>
        <v>8000</v>
      </c>
      <c r="J52" s="40">
        <f t="shared" si="36"/>
        <v>2000</v>
      </c>
      <c r="K52" s="39" t="s">
        <v>53</v>
      </c>
      <c r="L52" s="47" t="s">
        <v>2</v>
      </c>
      <c r="M52" s="47">
        <v>2000</v>
      </c>
      <c r="N52" s="47">
        <v>2000</v>
      </c>
      <c r="O52" s="47">
        <v>20</v>
      </c>
      <c r="P52" s="47">
        <v>20</v>
      </c>
      <c r="Q52" s="47">
        <v>1</v>
      </c>
      <c r="R52" s="7">
        <v>0</v>
      </c>
      <c r="S52" s="48">
        <f t="shared" si="31"/>
        <v>86.428799999999995</v>
      </c>
      <c r="T52" s="49">
        <f t="shared" si="32"/>
        <v>86.428799999999995</v>
      </c>
      <c r="U52" s="50">
        <f t="shared" si="33"/>
        <v>285.21503999999999</v>
      </c>
      <c r="V52" s="46">
        <f t="shared" si="37"/>
        <v>0</v>
      </c>
    </row>
    <row r="53" spans="1:22" ht="15.6" x14ac:dyDescent="0.3">
      <c r="A53" s="58"/>
      <c r="B53" s="40" t="s">
        <v>9</v>
      </c>
      <c r="C53" s="40" t="s">
        <v>9</v>
      </c>
      <c r="D53" s="40" t="s">
        <v>127</v>
      </c>
      <c r="E53" s="40">
        <f t="shared" si="28"/>
        <v>3.3</v>
      </c>
      <c r="F53" s="40">
        <f t="shared" si="29"/>
        <v>3.3</v>
      </c>
      <c r="G53" s="40">
        <f t="shared" si="30"/>
        <v>4.2</v>
      </c>
      <c r="H53" s="40">
        <f t="shared" si="34"/>
        <v>16920</v>
      </c>
      <c r="I53" s="40">
        <f t="shared" si="35"/>
        <v>12000</v>
      </c>
      <c r="J53" s="40">
        <f t="shared" si="36"/>
        <v>3000</v>
      </c>
      <c r="K53" s="42" t="s">
        <v>57</v>
      </c>
      <c r="L53" s="43" t="s">
        <v>2</v>
      </c>
      <c r="M53" s="43">
        <v>3000</v>
      </c>
      <c r="N53" s="43">
        <v>3000</v>
      </c>
      <c r="O53" s="43">
        <v>20</v>
      </c>
      <c r="P53" s="43">
        <v>20</v>
      </c>
      <c r="Q53" s="43">
        <v>1</v>
      </c>
      <c r="R53" s="6">
        <v>0</v>
      </c>
      <c r="S53" s="44">
        <f t="shared" si="31"/>
        <v>129.64320000000001</v>
      </c>
      <c r="T53" s="45">
        <f t="shared" si="32"/>
        <v>129.64320000000001</v>
      </c>
      <c r="U53" s="46">
        <f t="shared" si="33"/>
        <v>427.82256000000001</v>
      </c>
      <c r="V53" s="46">
        <f t="shared" si="37"/>
        <v>0</v>
      </c>
    </row>
    <row r="54" spans="1:22" ht="15.6" x14ac:dyDescent="0.3">
      <c r="A54" s="58"/>
      <c r="B54" s="39" t="s">
        <v>9</v>
      </c>
      <c r="C54" s="39" t="s">
        <v>9</v>
      </c>
      <c r="D54" s="39" t="s">
        <v>119</v>
      </c>
      <c r="E54" s="40">
        <f t="shared" si="28"/>
        <v>3.3</v>
      </c>
      <c r="F54" s="40">
        <f t="shared" si="29"/>
        <v>3.3</v>
      </c>
      <c r="G54" s="40">
        <f t="shared" si="30"/>
        <v>4.25</v>
      </c>
      <c r="H54" s="40">
        <f t="shared" si="34"/>
        <v>5640</v>
      </c>
      <c r="I54" s="40">
        <f t="shared" si="35"/>
        <v>4000</v>
      </c>
      <c r="J54" s="40">
        <f t="shared" si="36"/>
        <v>1000</v>
      </c>
      <c r="K54" s="39" t="s">
        <v>36</v>
      </c>
      <c r="L54" s="47" t="s">
        <v>2</v>
      </c>
      <c r="M54" s="47">
        <v>1000</v>
      </c>
      <c r="N54" s="47">
        <v>1000</v>
      </c>
      <c r="O54" s="47">
        <v>30</v>
      </c>
      <c r="P54" s="47">
        <v>30</v>
      </c>
      <c r="Q54" s="47">
        <v>1</v>
      </c>
      <c r="R54" s="7">
        <v>0</v>
      </c>
      <c r="S54" s="48">
        <f t="shared" si="31"/>
        <v>43.274399999999993</v>
      </c>
      <c r="T54" s="49">
        <f t="shared" si="32"/>
        <v>43.274399999999993</v>
      </c>
      <c r="U54" s="50">
        <f t="shared" si="33"/>
        <v>142.80551999999997</v>
      </c>
      <c r="V54" s="46">
        <f t="shared" si="37"/>
        <v>0</v>
      </c>
    </row>
    <row r="55" spans="1:22" ht="15.6" x14ac:dyDescent="0.3">
      <c r="A55" s="58"/>
      <c r="B55" s="39" t="s">
        <v>9</v>
      </c>
      <c r="C55" s="39" t="s">
        <v>9</v>
      </c>
      <c r="D55" s="39" t="s">
        <v>119</v>
      </c>
      <c r="E55" s="40">
        <f t="shared" si="28"/>
        <v>3.3</v>
      </c>
      <c r="F55" s="40">
        <f t="shared" si="29"/>
        <v>3.3</v>
      </c>
      <c r="G55" s="40">
        <f t="shared" si="30"/>
        <v>4.25</v>
      </c>
      <c r="H55" s="40">
        <f t="shared" si="34"/>
        <v>8460</v>
      </c>
      <c r="I55" s="40">
        <f t="shared" si="35"/>
        <v>6000</v>
      </c>
      <c r="J55" s="40">
        <f>+N55</f>
        <v>1500</v>
      </c>
      <c r="K55" s="42" t="s">
        <v>58</v>
      </c>
      <c r="L55" s="43" t="s">
        <v>2</v>
      </c>
      <c r="M55" s="43">
        <v>1500</v>
      </c>
      <c r="N55" s="43">
        <v>1500</v>
      </c>
      <c r="O55" s="43">
        <v>30</v>
      </c>
      <c r="P55" s="43">
        <v>30</v>
      </c>
      <c r="Q55" s="43">
        <v>1</v>
      </c>
      <c r="R55" s="6">
        <v>0</v>
      </c>
      <c r="S55" s="44">
        <f t="shared" si="31"/>
        <v>64.911600000000007</v>
      </c>
      <c r="T55" s="45">
        <f t="shared" si="32"/>
        <v>64.911600000000007</v>
      </c>
      <c r="U55" s="46">
        <f t="shared" si="33"/>
        <v>214.20828</v>
      </c>
      <c r="V55" s="46">
        <f t="shared" si="37"/>
        <v>0</v>
      </c>
    </row>
    <row r="56" spans="1:22" ht="15.6" x14ac:dyDescent="0.3">
      <c r="A56" s="58"/>
      <c r="B56" s="39" t="s">
        <v>9</v>
      </c>
      <c r="C56" s="39" t="s">
        <v>9</v>
      </c>
      <c r="D56" s="39" t="s">
        <v>119</v>
      </c>
      <c r="E56" s="40">
        <f t="shared" si="28"/>
        <v>3.3</v>
      </c>
      <c r="F56" s="40">
        <f t="shared" si="29"/>
        <v>3.3</v>
      </c>
      <c r="G56" s="40">
        <f t="shared" si="30"/>
        <v>4.25</v>
      </c>
      <c r="H56" s="40">
        <f t="shared" si="34"/>
        <v>11280</v>
      </c>
      <c r="I56" s="40">
        <f t="shared" si="35"/>
        <v>8000</v>
      </c>
      <c r="J56" s="40">
        <f t="shared" si="36"/>
        <v>2000</v>
      </c>
      <c r="K56" s="39" t="s">
        <v>54</v>
      </c>
      <c r="L56" s="47" t="s">
        <v>2</v>
      </c>
      <c r="M56" s="47">
        <v>2000</v>
      </c>
      <c r="N56" s="47">
        <v>2000</v>
      </c>
      <c r="O56" s="47">
        <v>30</v>
      </c>
      <c r="P56" s="47">
        <v>30</v>
      </c>
      <c r="Q56" s="47">
        <v>1</v>
      </c>
      <c r="R56" s="7">
        <v>0</v>
      </c>
      <c r="S56" s="48">
        <f t="shared" si="31"/>
        <v>86.548799999999986</v>
      </c>
      <c r="T56" s="49">
        <f t="shared" si="32"/>
        <v>86.548799999999986</v>
      </c>
      <c r="U56" s="50">
        <f t="shared" si="33"/>
        <v>285.61103999999995</v>
      </c>
      <c r="V56" s="46">
        <f t="shared" si="37"/>
        <v>0</v>
      </c>
    </row>
    <row r="57" spans="1:22" ht="15.6" x14ac:dyDescent="0.3">
      <c r="A57" s="58"/>
      <c r="B57" s="39" t="s">
        <v>9</v>
      </c>
      <c r="C57" s="39" t="s">
        <v>9</v>
      </c>
      <c r="D57" s="39" t="s">
        <v>119</v>
      </c>
      <c r="E57" s="40">
        <f t="shared" si="28"/>
        <v>3.3</v>
      </c>
      <c r="F57" s="40">
        <f t="shared" si="29"/>
        <v>3.3</v>
      </c>
      <c r="G57" s="40">
        <f t="shared" si="30"/>
        <v>4.25</v>
      </c>
      <c r="H57" s="40">
        <f t="shared" si="34"/>
        <v>16920</v>
      </c>
      <c r="I57" s="40">
        <f t="shared" si="35"/>
        <v>12000</v>
      </c>
      <c r="J57" s="40">
        <f t="shared" si="36"/>
        <v>3000</v>
      </c>
      <c r="K57" s="42" t="s">
        <v>59</v>
      </c>
      <c r="L57" s="43" t="s">
        <v>2</v>
      </c>
      <c r="M57" s="43">
        <v>3000</v>
      </c>
      <c r="N57" s="43">
        <v>3000</v>
      </c>
      <c r="O57" s="43">
        <v>30</v>
      </c>
      <c r="P57" s="43">
        <v>30</v>
      </c>
      <c r="Q57" s="43">
        <v>1</v>
      </c>
      <c r="R57" s="6">
        <v>0</v>
      </c>
      <c r="S57" s="44">
        <f t="shared" si="31"/>
        <v>129.82320000000001</v>
      </c>
      <c r="T57" s="45">
        <f t="shared" si="32"/>
        <v>129.82320000000001</v>
      </c>
      <c r="U57" s="46">
        <f t="shared" si="33"/>
        <v>428.41656</v>
      </c>
      <c r="V57" s="46">
        <f t="shared" si="37"/>
        <v>0</v>
      </c>
    </row>
    <row r="58" spans="1:22" ht="15.6" x14ac:dyDescent="0.3">
      <c r="A58" s="58"/>
      <c r="B58" s="39" t="s">
        <v>127</v>
      </c>
      <c r="C58" s="47" t="s">
        <v>9</v>
      </c>
      <c r="D58" s="47" t="s">
        <v>120</v>
      </c>
      <c r="E58" s="40">
        <f t="shared" si="28"/>
        <v>4.2</v>
      </c>
      <c r="F58" s="40">
        <f t="shared" si="29"/>
        <v>3.3</v>
      </c>
      <c r="G58" s="40">
        <f t="shared" si="30"/>
        <v>5.45</v>
      </c>
      <c r="H58" s="40">
        <f t="shared" si="34"/>
        <v>5640</v>
      </c>
      <c r="I58" s="40">
        <f t="shared" si="35"/>
        <v>4000</v>
      </c>
      <c r="J58" s="40">
        <f t="shared" si="36"/>
        <v>1000</v>
      </c>
      <c r="K58" s="39" t="s">
        <v>37</v>
      </c>
      <c r="L58" s="47" t="s">
        <v>2</v>
      </c>
      <c r="M58" s="47">
        <v>1000</v>
      </c>
      <c r="N58" s="47">
        <v>1000</v>
      </c>
      <c r="O58" s="47">
        <v>50</v>
      </c>
      <c r="P58" s="47">
        <v>50</v>
      </c>
      <c r="Q58" s="47">
        <v>1</v>
      </c>
      <c r="R58" s="7">
        <v>0</v>
      </c>
      <c r="S58" s="48">
        <f t="shared" si="31"/>
        <v>50.805599999999998</v>
      </c>
      <c r="T58" s="49">
        <f t="shared" si="32"/>
        <v>50.805599999999998</v>
      </c>
      <c r="U58" s="50">
        <f t="shared" si="33"/>
        <v>167.65848</v>
      </c>
      <c r="V58" s="46">
        <f t="shared" si="37"/>
        <v>0</v>
      </c>
    </row>
    <row r="59" spans="1:22" ht="15.6" x14ac:dyDescent="0.3">
      <c r="A59" s="58"/>
      <c r="B59" s="39" t="s">
        <v>127</v>
      </c>
      <c r="C59" s="47" t="s">
        <v>9</v>
      </c>
      <c r="D59" s="47" t="s">
        <v>120</v>
      </c>
      <c r="E59" s="40">
        <f t="shared" si="28"/>
        <v>4.2</v>
      </c>
      <c r="F59" s="40">
        <f t="shared" si="29"/>
        <v>3.3</v>
      </c>
      <c r="G59" s="40">
        <f t="shared" si="30"/>
        <v>5.45</v>
      </c>
      <c r="H59" s="40">
        <f t="shared" si="34"/>
        <v>8460</v>
      </c>
      <c r="I59" s="40">
        <f t="shared" si="35"/>
        <v>6000</v>
      </c>
      <c r="J59" s="40">
        <f t="shared" si="36"/>
        <v>1500</v>
      </c>
      <c r="K59" s="42" t="s">
        <v>60</v>
      </c>
      <c r="L59" s="43" t="s">
        <v>2</v>
      </c>
      <c r="M59" s="43">
        <v>1500</v>
      </c>
      <c r="N59" s="43">
        <v>1500</v>
      </c>
      <c r="O59" s="43">
        <v>50</v>
      </c>
      <c r="P59" s="43">
        <v>50</v>
      </c>
      <c r="Q59" s="43">
        <v>1</v>
      </c>
      <c r="R59" s="6">
        <v>0</v>
      </c>
      <c r="S59" s="44">
        <f t="shared" si="31"/>
        <v>76.208399999999983</v>
      </c>
      <c r="T59" s="45">
        <f t="shared" si="32"/>
        <v>76.208399999999983</v>
      </c>
      <c r="U59" s="46">
        <f t="shared" si="33"/>
        <v>251.48771999999994</v>
      </c>
      <c r="V59" s="46">
        <f t="shared" si="37"/>
        <v>0</v>
      </c>
    </row>
    <row r="60" spans="1:22" ht="15.6" x14ac:dyDescent="0.3">
      <c r="A60" s="58"/>
      <c r="B60" s="39" t="s">
        <v>127</v>
      </c>
      <c r="C60" s="47" t="s">
        <v>9</v>
      </c>
      <c r="D60" s="47" t="s">
        <v>120</v>
      </c>
      <c r="E60" s="40">
        <f t="shared" si="28"/>
        <v>4.2</v>
      </c>
      <c r="F60" s="40">
        <f t="shared" si="29"/>
        <v>3.3</v>
      </c>
      <c r="G60" s="40">
        <f t="shared" si="30"/>
        <v>5.45</v>
      </c>
      <c r="H60" s="40">
        <f t="shared" si="34"/>
        <v>11280</v>
      </c>
      <c r="I60" s="40">
        <f t="shared" si="35"/>
        <v>8000</v>
      </c>
      <c r="J60" s="40">
        <f t="shared" si="36"/>
        <v>2000</v>
      </c>
      <c r="K60" s="39" t="s">
        <v>55</v>
      </c>
      <c r="L60" s="47" t="s">
        <v>2</v>
      </c>
      <c r="M60" s="47">
        <v>2000</v>
      </c>
      <c r="N60" s="47">
        <v>2000</v>
      </c>
      <c r="O60" s="47">
        <v>50</v>
      </c>
      <c r="P60" s="47">
        <v>50</v>
      </c>
      <c r="Q60" s="47">
        <v>1</v>
      </c>
      <c r="R60" s="7">
        <v>0</v>
      </c>
      <c r="S60" s="48">
        <f t="shared" si="31"/>
        <v>101.6112</v>
      </c>
      <c r="T60" s="49">
        <f t="shared" si="32"/>
        <v>101.6112</v>
      </c>
      <c r="U60" s="50">
        <f t="shared" si="33"/>
        <v>335.31695999999999</v>
      </c>
      <c r="V60" s="46">
        <f t="shared" si="37"/>
        <v>0</v>
      </c>
    </row>
    <row r="61" spans="1:22" ht="15.6" x14ac:dyDescent="0.3">
      <c r="A61" s="58"/>
      <c r="B61" s="39" t="s">
        <v>127</v>
      </c>
      <c r="C61" s="47" t="s">
        <v>9</v>
      </c>
      <c r="D61" s="47" t="s">
        <v>120</v>
      </c>
      <c r="E61" s="40">
        <f t="shared" si="28"/>
        <v>4.2</v>
      </c>
      <c r="F61" s="40">
        <f t="shared" si="29"/>
        <v>3.3</v>
      </c>
      <c r="G61" s="40">
        <f t="shared" si="30"/>
        <v>5.45</v>
      </c>
      <c r="H61" s="40">
        <f t="shared" si="34"/>
        <v>16920</v>
      </c>
      <c r="I61" s="40">
        <f t="shared" si="35"/>
        <v>12000</v>
      </c>
      <c r="J61" s="40">
        <f t="shared" si="36"/>
        <v>3000</v>
      </c>
      <c r="K61" s="42" t="s">
        <v>61</v>
      </c>
      <c r="L61" s="43" t="s">
        <v>2</v>
      </c>
      <c r="M61" s="43">
        <v>3000</v>
      </c>
      <c r="N61" s="43">
        <v>3000</v>
      </c>
      <c r="O61" s="43">
        <v>50</v>
      </c>
      <c r="P61" s="43">
        <v>50</v>
      </c>
      <c r="Q61" s="43">
        <v>1</v>
      </c>
      <c r="R61" s="6">
        <v>0</v>
      </c>
      <c r="S61" s="44">
        <f t="shared" si="31"/>
        <v>152.41679999999997</v>
      </c>
      <c r="T61" s="45">
        <f t="shared" si="32"/>
        <v>152.41679999999997</v>
      </c>
      <c r="U61" s="46">
        <f t="shared" si="33"/>
        <v>502.97543999999988</v>
      </c>
      <c r="V61" s="46">
        <f t="shared" si="37"/>
        <v>0</v>
      </c>
    </row>
    <row r="62" spans="1:22" ht="15.6" x14ac:dyDescent="0.3">
      <c r="A62" s="58"/>
      <c r="B62" s="40" t="s">
        <v>119</v>
      </c>
      <c r="C62" s="41" t="s">
        <v>4</v>
      </c>
      <c r="D62" s="41" t="s">
        <v>125</v>
      </c>
      <c r="E62" s="40">
        <f t="shared" si="28"/>
        <v>4.25</v>
      </c>
      <c r="F62" s="40">
        <f t="shared" si="29"/>
        <v>8.1300000000000008</v>
      </c>
      <c r="G62" s="40">
        <f t="shared" si="30"/>
        <v>9.6999999999999993</v>
      </c>
      <c r="H62" s="40">
        <f t="shared" si="34"/>
        <v>5640</v>
      </c>
      <c r="I62" s="40">
        <f t="shared" si="35"/>
        <v>4000</v>
      </c>
      <c r="J62" s="40">
        <f t="shared" si="36"/>
        <v>1000</v>
      </c>
      <c r="K62" s="39" t="s">
        <v>38</v>
      </c>
      <c r="L62" s="47" t="s">
        <v>2</v>
      </c>
      <c r="M62" s="47">
        <v>1000</v>
      </c>
      <c r="N62" s="47">
        <v>1000</v>
      </c>
      <c r="O62" s="47">
        <v>100</v>
      </c>
      <c r="P62" s="47">
        <v>100</v>
      </c>
      <c r="Q62" s="47">
        <v>1</v>
      </c>
      <c r="R62" s="7">
        <v>0</v>
      </c>
      <c r="S62" s="48">
        <f t="shared" si="31"/>
        <v>79.427999999999997</v>
      </c>
      <c r="T62" s="49">
        <f t="shared" si="32"/>
        <v>79.427999999999997</v>
      </c>
      <c r="U62" s="50">
        <f t="shared" si="33"/>
        <v>262.11239999999998</v>
      </c>
      <c r="V62" s="46">
        <f t="shared" si="37"/>
        <v>0</v>
      </c>
    </row>
    <row r="63" spans="1:22" ht="15.6" x14ac:dyDescent="0.3">
      <c r="A63" s="58"/>
      <c r="B63" s="40" t="s">
        <v>119</v>
      </c>
      <c r="C63" s="41" t="s">
        <v>4</v>
      </c>
      <c r="D63" s="41" t="s">
        <v>125</v>
      </c>
      <c r="E63" s="40">
        <f t="shared" si="28"/>
        <v>4.25</v>
      </c>
      <c r="F63" s="40">
        <f t="shared" si="29"/>
        <v>8.1300000000000008</v>
      </c>
      <c r="G63" s="40">
        <f t="shared" si="30"/>
        <v>9.6999999999999993</v>
      </c>
      <c r="H63" s="40">
        <f t="shared" si="34"/>
        <v>8460</v>
      </c>
      <c r="I63" s="40">
        <f t="shared" si="35"/>
        <v>6000</v>
      </c>
      <c r="J63" s="40">
        <f t="shared" si="36"/>
        <v>1500</v>
      </c>
      <c r="K63" s="42" t="s">
        <v>62</v>
      </c>
      <c r="L63" s="43" t="s">
        <v>2</v>
      </c>
      <c r="M63" s="43">
        <v>1500</v>
      </c>
      <c r="N63" s="43">
        <v>1500</v>
      </c>
      <c r="O63" s="43">
        <v>100</v>
      </c>
      <c r="P63" s="43">
        <v>100</v>
      </c>
      <c r="Q63" s="43">
        <v>1</v>
      </c>
      <c r="R63" s="6">
        <v>0</v>
      </c>
      <c r="S63" s="44">
        <f t="shared" si="31"/>
        <v>119.14200000000001</v>
      </c>
      <c r="T63" s="45">
        <f t="shared" si="32"/>
        <v>119.14200000000001</v>
      </c>
      <c r="U63" s="46">
        <f t="shared" si="33"/>
        <v>393.16860000000003</v>
      </c>
      <c r="V63" s="46">
        <f t="shared" si="37"/>
        <v>0</v>
      </c>
    </row>
    <row r="64" spans="1:22" ht="15.6" x14ac:dyDescent="0.3">
      <c r="A64" s="58"/>
      <c r="B64" s="40" t="s">
        <v>119</v>
      </c>
      <c r="C64" s="41" t="s">
        <v>4</v>
      </c>
      <c r="D64" s="41" t="s">
        <v>125</v>
      </c>
      <c r="E64" s="40">
        <f t="shared" si="28"/>
        <v>4.25</v>
      </c>
      <c r="F64" s="40">
        <f t="shared" si="29"/>
        <v>8.1300000000000008</v>
      </c>
      <c r="G64" s="40">
        <f t="shared" si="30"/>
        <v>9.6999999999999993</v>
      </c>
      <c r="H64" s="40">
        <f t="shared" si="34"/>
        <v>11280</v>
      </c>
      <c r="I64" s="40">
        <f t="shared" si="35"/>
        <v>8000</v>
      </c>
      <c r="J64" s="40">
        <f t="shared" si="36"/>
        <v>2000</v>
      </c>
      <c r="K64" s="39" t="s">
        <v>56</v>
      </c>
      <c r="L64" s="47" t="s">
        <v>2</v>
      </c>
      <c r="M64" s="47">
        <v>2000</v>
      </c>
      <c r="N64" s="47">
        <v>2000</v>
      </c>
      <c r="O64" s="47">
        <v>100</v>
      </c>
      <c r="P64" s="47">
        <v>100</v>
      </c>
      <c r="Q64" s="47">
        <v>1</v>
      </c>
      <c r="R64" s="7">
        <v>0</v>
      </c>
      <c r="S64" s="48">
        <f t="shared" si="31"/>
        <v>158.85599999999999</v>
      </c>
      <c r="T64" s="49">
        <f t="shared" si="32"/>
        <v>158.85599999999999</v>
      </c>
      <c r="U64" s="50">
        <f t="shared" si="33"/>
        <v>524.22479999999996</v>
      </c>
      <c r="V64" s="46">
        <f t="shared" si="37"/>
        <v>0</v>
      </c>
    </row>
    <row r="65" spans="1:23" ht="15.6" x14ac:dyDescent="0.3">
      <c r="A65" s="58"/>
      <c r="B65" s="40" t="s">
        <v>119</v>
      </c>
      <c r="C65" s="41" t="s">
        <v>4</v>
      </c>
      <c r="D65" s="41" t="s">
        <v>125</v>
      </c>
      <c r="E65" s="40">
        <f t="shared" si="28"/>
        <v>4.25</v>
      </c>
      <c r="F65" s="40">
        <f t="shared" si="29"/>
        <v>8.1300000000000008</v>
      </c>
      <c r="G65" s="40">
        <f t="shared" si="30"/>
        <v>9.6999999999999993</v>
      </c>
      <c r="H65" s="40">
        <f t="shared" si="34"/>
        <v>16920</v>
      </c>
      <c r="I65" s="40">
        <f t="shared" si="35"/>
        <v>12000</v>
      </c>
      <c r="J65" s="40">
        <f t="shared" si="36"/>
        <v>3000</v>
      </c>
      <c r="K65" s="42" t="s">
        <v>63</v>
      </c>
      <c r="L65" s="43" t="s">
        <v>2</v>
      </c>
      <c r="M65" s="43">
        <v>3000</v>
      </c>
      <c r="N65" s="43">
        <v>3000</v>
      </c>
      <c r="O65" s="43">
        <v>100</v>
      </c>
      <c r="P65" s="43">
        <v>100</v>
      </c>
      <c r="Q65" s="43">
        <v>1</v>
      </c>
      <c r="R65" s="6">
        <v>0</v>
      </c>
      <c r="S65" s="44">
        <f>(+E65*H65/1000+F65*I65/1000+G65*J65/1000)*1.35</f>
        <v>268.06950000000006</v>
      </c>
      <c r="T65" s="45">
        <f t="shared" si="32"/>
        <v>268.06950000000006</v>
      </c>
      <c r="U65" s="46">
        <f t="shared" si="33"/>
        <v>884.62935000000016</v>
      </c>
      <c r="V65" s="46">
        <f t="shared" si="37"/>
        <v>0</v>
      </c>
      <c r="W65" s="5">
        <f>SUM(V35:V65)</f>
        <v>0</v>
      </c>
    </row>
    <row r="66" spans="1:23" ht="46.95" customHeight="1" x14ac:dyDescent="0.3">
      <c r="A66" s="58"/>
      <c r="B66" s="38" t="s">
        <v>8</v>
      </c>
      <c r="C66" s="26" t="s">
        <v>7</v>
      </c>
      <c r="D66" s="26" t="s">
        <v>6</v>
      </c>
      <c r="E66" s="26" t="s">
        <v>15</v>
      </c>
      <c r="F66" s="26" t="s">
        <v>16</v>
      </c>
      <c r="G66" s="26" t="s">
        <v>17</v>
      </c>
      <c r="H66" s="26" t="s">
        <v>12</v>
      </c>
      <c r="I66" s="26" t="s">
        <v>13</v>
      </c>
      <c r="J66" s="26" t="s">
        <v>14</v>
      </c>
      <c r="K66" s="26" t="s">
        <v>162</v>
      </c>
      <c r="L66" s="26" t="s">
        <v>169</v>
      </c>
      <c r="M66" s="26" t="s">
        <v>163</v>
      </c>
      <c r="N66" s="26" t="s">
        <v>164</v>
      </c>
      <c r="O66" s="26" t="s">
        <v>166</v>
      </c>
      <c r="P66" s="26" t="s">
        <v>165</v>
      </c>
      <c r="Q66" s="26" t="s">
        <v>167</v>
      </c>
      <c r="R66" s="26" t="s">
        <v>167</v>
      </c>
      <c r="S66" s="26" t="s">
        <v>11</v>
      </c>
      <c r="T66" s="26" t="s">
        <v>174</v>
      </c>
      <c r="U66" s="26" t="s">
        <v>170</v>
      </c>
      <c r="V66" s="26" t="s">
        <v>168</v>
      </c>
    </row>
    <row r="67" spans="1:23" ht="15.6" x14ac:dyDescent="0.3">
      <c r="A67" s="58"/>
      <c r="B67" s="40" t="s">
        <v>10</v>
      </c>
      <c r="C67" s="40" t="s">
        <v>118</v>
      </c>
      <c r="D67" s="40" t="s">
        <v>9</v>
      </c>
      <c r="E67" s="40">
        <f t="shared" ref="E67:E76" si="38">VLOOKUP(B67,$Y$9:$Z$30,2,FALSE)</f>
        <v>2.31</v>
      </c>
      <c r="F67" s="40">
        <f t="shared" ref="F67:F76" si="39">VLOOKUP(C67,$Y$9:$Z$30,2,FALSE)</f>
        <v>2.93</v>
      </c>
      <c r="G67" s="40">
        <f t="shared" ref="G67:G76" si="40">VLOOKUP(D67,$Y$9:$Z$30,2,FALSE)</f>
        <v>3.3</v>
      </c>
      <c r="H67" s="41">
        <f>M67*1.41*4+2000</f>
        <v>7640</v>
      </c>
      <c r="I67" s="41">
        <f>M67*4</f>
        <v>4000</v>
      </c>
      <c r="J67" s="41">
        <f>+N67*1.3</f>
        <v>1950</v>
      </c>
      <c r="K67" s="42" t="s">
        <v>64</v>
      </c>
      <c r="L67" s="43" t="s">
        <v>1</v>
      </c>
      <c r="M67" s="43">
        <v>1000</v>
      </c>
      <c r="N67" s="43">
        <v>1500</v>
      </c>
      <c r="O67" s="43">
        <v>5</v>
      </c>
      <c r="P67" s="43">
        <v>3</v>
      </c>
      <c r="Q67" s="43">
        <v>1</v>
      </c>
      <c r="R67" s="6">
        <v>0</v>
      </c>
      <c r="S67" s="44">
        <f t="shared" ref="S67:S76" si="41">(+E67*H67/1000+F67*I67/1000+G67*J67/1000)*1.2</f>
        <v>42.964080000000003</v>
      </c>
      <c r="T67" s="45">
        <f t="shared" ref="T67:T76" si="42">+S67*Q67</f>
        <v>42.964080000000003</v>
      </c>
      <c r="U67" s="46">
        <f t="shared" ref="U67:U76" si="43">+S67*$U$5</f>
        <v>141.781464</v>
      </c>
      <c r="V67" s="46">
        <f>+U67*R67</f>
        <v>0</v>
      </c>
    </row>
    <row r="68" spans="1:23" ht="15.6" x14ac:dyDescent="0.3">
      <c r="A68" s="58"/>
      <c r="B68" s="40" t="s">
        <v>10</v>
      </c>
      <c r="C68" s="40" t="s">
        <v>118</v>
      </c>
      <c r="D68" s="40" t="s">
        <v>9</v>
      </c>
      <c r="E68" s="40">
        <f t="shared" si="38"/>
        <v>2.31</v>
      </c>
      <c r="F68" s="40">
        <f t="shared" si="39"/>
        <v>2.93</v>
      </c>
      <c r="G68" s="40">
        <f t="shared" si="40"/>
        <v>3.3</v>
      </c>
      <c r="H68" s="41">
        <f t="shared" ref="H68:H76" si="44">M68*1.41*4+2000</f>
        <v>8768</v>
      </c>
      <c r="I68" s="41">
        <f t="shared" ref="I68:I76" si="45">M68*4</f>
        <v>4800</v>
      </c>
      <c r="J68" s="41">
        <f t="shared" ref="J68:J76" si="46">+N68*1.3</f>
        <v>2340</v>
      </c>
      <c r="K68" s="39" t="s">
        <v>69</v>
      </c>
      <c r="L68" s="47" t="s">
        <v>1</v>
      </c>
      <c r="M68" s="47">
        <v>1200</v>
      </c>
      <c r="N68" s="47">
        <v>1800</v>
      </c>
      <c r="O68" s="47">
        <v>5</v>
      </c>
      <c r="P68" s="47">
        <v>3</v>
      </c>
      <c r="Q68" s="47">
        <v>1</v>
      </c>
      <c r="R68" s="7">
        <v>0</v>
      </c>
      <c r="S68" s="48">
        <f t="shared" si="41"/>
        <v>50.448096</v>
      </c>
      <c r="T68" s="49">
        <f t="shared" si="42"/>
        <v>50.448096</v>
      </c>
      <c r="U68" s="50">
        <f t="shared" si="43"/>
        <v>166.4787168</v>
      </c>
      <c r="V68" s="46">
        <f t="shared" ref="V68:V76" si="47">+U68*R68</f>
        <v>0</v>
      </c>
    </row>
    <row r="69" spans="1:23" ht="15.6" x14ac:dyDescent="0.3">
      <c r="A69" s="58"/>
      <c r="B69" s="40" t="s">
        <v>9</v>
      </c>
      <c r="C69" s="40" t="s">
        <v>119</v>
      </c>
      <c r="D69" s="40" t="s">
        <v>127</v>
      </c>
      <c r="E69" s="40">
        <f t="shared" si="38"/>
        <v>3.3</v>
      </c>
      <c r="F69" s="40">
        <f t="shared" si="39"/>
        <v>4.25</v>
      </c>
      <c r="G69" s="40">
        <f t="shared" si="40"/>
        <v>4.2</v>
      </c>
      <c r="H69" s="41">
        <f t="shared" si="44"/>
        <v>7640</v>
      </c>
      <c r="I69" s="41">
        <f t="shared" si="45"/>
        <v>4000</v>
      </c>
      <c r="J69" s="41">
        <f t="shared" si="46"/>
        <v>1950</v>
      </c>
      <c r="K69" s="42" t="s">
        <v>65</v>
      </c>
      <c r="L69" s="43" t="s">
        <v>1</v>
      </c>
      <c r="M69" s="43">
        <v>1000</v>
      </c>
      <c r="N69" s="43">
        <v>1500</v>
      </c>
      <c r="O69" s="43">
        <v>10</v>
      </c>
      <c r="P69" s="43">
        <v>6</v>
      </c>
      <c r="Q69" s="43">
        <v>1</v>
      </c>
      <c r="R69" s="6">
        <v>0</v>
      </c>
      <c r="S69" s="44">
        <f t="shared" si="41"/>
        <v>60.482399999999998</v>
      </c>
      <c r="T69" s="45">
        <f t="shared" si="42"/>
        <v>60.482399999999998</v>
      </c>
      <c r="U69" s="46">
        <f t="shared" si="43"/>
        <v>199.59191999999999</v>
      </c>
      <c r="V69" s="46">
        <f t="shared" si="47"/>
        <v>0</v>
      </c>
    </row>
    <row r="70" spans="1:23" ht="15.6" x14ac:dyDescent="0.3">
      <c r="A70" s="58"/>
      <c r="B70" s="40" t="s">
        <v>9</v>
      </c>
      <c r="C70" s="40" t="s">
        <v>119</v>
      </c>
      <c r="D70" s="40" t="s">
        <v>127</v>
      </c>
      <c r="E70" s="40">
        <f t="shared" si="38"/>
        <v>3.3</v>
      </c>
      <c r="F70" s="40">
        <f t="shared" si="39"/>
        <v>4.25</v>
      </c>
      <c r="G70" s="40">
        <f t="shared" si="40"/>
        <v>4.2</v>
      </c>
      <c r="H70" s="41">
        <f t="shared" si="44"/>
        <v>8768</v>
      </c>
      <c r="I70" s="41">
        <f t="shared" si="45"/>
        <v>4800</v>
      </c>
      <c r="J70" s="41">
        <f t="shared" si="46"/>
        <v>2340</v>
      </c>
      <c r="K70" s="39" t="s">
        <v>70</v>
      </c>
      <c r="L70" s="47" t="s">
        <v>1</v>
      </c>
      <c r="M70" s="47">
        <v>1200</v>
      </c>
      <c r="N70" s="47">
        <v>1800</v>
      </c>
      <c r="O70" s="47">
        <v>10</v>
      </c>
      <c r="P70" s="47">
        <v>6</v>
      </c>
      <c r="Q70" s="47">
        <v>1</v>
      </c>
      <c r="R70" s="7">
        <v>0</v>
      </c>
      <c r="S70" s="48">
        <f t="shared" si="41"/>
        <v>70.994879999999981</v>
      </c>
      <c r="T70" s="49">
        <f t="shared" si="42"/>
        <v>70.994879999999981</v>
      </c>
      <c r="U70" s="50">
        <f t="shared" si="43"/>
        <v>234.28310399999992</v>
      </c>
      <c r="V70" s="46">
        <f t="shared" si="47"/>
        <v>0</v>
      </c>
    </row>
    <row r="71" spans="1:23" ht="15.6" x14ac:dyDescent="0.3">
      <c r="A71" s="58"/>
      <c r="B71" s="40" t="s">
        <v>9</v>
      </c>
      <c r="C71" s="40" t="s">
        <v>128</v>
      </c>
      <c r="D71" s="40" t="s">
        <v>120</v>
      </c>
      <c r="E71" s="40">
        <f t="shared" si="38"/>
        <v>3.3</v>
      </c>
      <c r="F71" s="40">
        <f t="shared" si="39"/>
        <v>3.56</v>
      </c>
      <c r="G71" s="40">
        <f t="shared" si="40"/>
        <v>5.45</v>
      </c>
      <c r="H71" s="41">
        <f t="shared" si="44"/>
        <v>7640</v>
      </c>
      <c r="I71" s="41">
        <f t="shared" si="45"/>
        <v>4000</v>
      </c>
      <c r="J71" s="41">
        <f t="shared" si="46"/>
        <v>1950</v>
      </c>
      <c r="K71" s="42" t="s">
        <v>66</v>
      </c>
      <c r="L71" s="43" t="s">
        <v>1</v>
      </c>
      <c r="M71" s="43">
        <v>1000</v>
      </c>
      <c r="N71" s="43">
        <v>1500</v>
      </c>
      <c r="O71" s="43">
        <v>15</v>
      </c>
      <c r="P71" s="43">
        <v>10</v>
      </c>
      <c r="Q71" s="43">
        <v>1</v>
      </c>
      <c r="R71" s="6">
        <v>0</v>
      </c>
      <c r="S71" s="44">
        <f t="shared" si="41"/>
        <v>60.095399999999991</v>
      </c>
      <c r="T71" s="45">
        <f t="shared" si="42"/>
        <v>60.095399999999991</v>
      </c>
      <c r="U71" s="46">
        <f t="shared" si="43"/>
        <v>198.31481999999997</v>
      </c>
      <c r="V71" s="46">
        <f t="shared" si="47"/>
        <v>0</v>
      </c>
    </row>
    <row r="72" spans="1:23" ht="15.6" x14ac:dyDescent="0.3">
      <c r="A72" s="58"/>
      <c r="B72" s="40" t="s">
        <v>9</v>
      </c>
      <c r="C72" s="40" t="s">
        <v>128</v>
      </c>
      <c r="D72" s="40" t="s">
        <v>120</v>
      </c>
      <c r="E72" s="40">
        <f t="shared" si="38"/>
        <v>3.3</v>
      </c>
      <c r="F72" s="40">
        <f t="shared" si="39"/>
        <v>3.56</v>
      </c>
      <c r="G72" s="40">
        <f t="shared" si="40"/>
        <v>5.45</v>
      </c>
      <c r="H72" s="41">
        <f t="shared" si="44"/>
        <v>8768</v>
      </c>
      <c r="I72" s="41">
        <f t="shared" si="45"/>
        <v>4800</v>
      </c>
      <c r="J72" s="41">
        <f t="shared" si="46"/>
        <v>2340</v>
      </c>
      <c r="K72" s="39" t="s">
        <v>71</v>
      </c>
      <c r="L72" s="47" t="s">
        <v>1</v>
      </c>
      <c r="M72" s="47">
        <v>1200</v>
      </c>
      <c r="N72" s="47">
        <v>1800</v>
      </c>
      <c r="O72" s="47">
        <v>15</v>
      </c>
      <c r="P72" s="47">
        <v>10</v>
      </c>
      <c r="Q72" s="47">
        <v>1</v>
      </c>
      <c r="R72" s="7">
        <v>0</v>
      </c>
      <c r="S72" s="48">
        <f t="shared" si="41"/>
        <v>70.530479999999997</v>
      </c>
      <c r="T72" s="49">
        <f t="shared" si="42"/>
        <v>70.530479999999997</v>
      </c>
      <c r="U72" s="50">
        <f t="shared" si="43"/>
        <v>232.75058399999998</v>
      </c>
      <c r="V72" s="46">
        <f t="shared" si="47"/>
        <v>0</v>
      </c>
    </row>
    <row r="73" spans="1:23" ht="15.6" x14ac:dyDescent="0.3">
      <c r="A73" s="58"/>
      <c r="B73" s="40" t="s">
        <v>119</v>
      </c>
      <c r="C73" s="40" t="s">
        <v>131</v>
      </c>
      <c r="D73" s="40" t="s">
        <v>126</v>
      </c>
      <c r="E73" s="40">
        <f t="shared" si="38"/>
        <v>4.25</v>
      </c>
      <c r="F73" s="40">
        <f t="shared" si="39"/>
        <v>7.07</v>
      </c>
      <c r="G73" s="40">
        <f t="shared" si="40"/>
        <v>11.33</v>
      </c>
      <c r="H73" s="41">
        <f t="shared" si="44"/>
        <v>7640</v>
      </c>
      <c r="I73" s="41">
        <f t="shared" si="45"/>
        <v>4000</v>
      </c>
      <c r="J73" s="41">
        <f t="shared" si="46"/>
        <v>1950</v>
      </c>
      <c r="K73" s="42" t="s">
        <v>67</v>
      </c>
      <c r="L73" s="43" t="s">
        <v>1</v>
      </c>
      <c r="M73" s="43">
        <v>1000</v>
      </c>
      <c r="N73" s="43">
        <v>1500</v>
      </c>
      <c r="O73" s="43">
        <v>30</v>
      </c>
      <c r="P73" s="43">
        <v>20</v>
      </c>
      <c r="Q73" s="43">
        <v>1</v>
      </c>
      <c r="R73" s="6">
        <v>0</v>
      </c>
      <c r="S73" s="44">
        <f t="shared" si="41"/>
        <v>99.412199999999999</v>
      </c>
      <c r="T73" s="45">
        <f t="shared" si="42"/>
        <v>99.412199999999999</v>
      </c>
      <c r="U73" s="46">
        <f t="shared" si="43"/>
        <v>328.06025999999997</v>
      </c>
      <c r="V73" s="46">
        <f t="shared" si="47"/>
        <v>0</v>
      </c>
    </row>
    <row r="74" spans="1:23" ht="15.6" x14ac:dyDescent="0.3">
      <c r="A74" s="58"/>
      <c r="B74" s="40" t="s">
        <v>119</v>
      </c>
      <c r="C74" s="40" t="s">
        <v>131</v>
      </c>
      <c r="D74" s="40" t="s">
        <v>126</v>
      </c>
      <c r="E74" s="40">
        <f t="shared" si="38"/>
        <v>4.25</v>
      </c>
      <c r="F74" s="40">
        <f t="shared" si="39"/>
        <v>7.07</v>
      </c>
      <c r="G74" s="40">
        <f t="shared" si="40"/>
        <v>11.33</v>
      </c>
      <c r="H74" s="41">
        <f t="shared" si="44"/>
        <v>8768</v>
      </c>
      <c r="I74" s="41">
        <f t="shared" si="45"/>
        <v>4800</v>
      </c>
      <c r="J74" s="41">
        <f t="shared" si="46"/>
        <v>2340</v>
      </c>
      <c r="K74" s="39" t="s">
        <v>72</v>
      </c>
      <c r="L74" s="47" t="s">
        <v>1</v>
      </c>
      <c r="M74" s="47">
        <v>1200</v>
      </c>
      <c r="N74" s="47">
        <v>1800</v>
      </c>
      <c r="O74" s="47">
        <v>30</v>
      </c>
      <c r="P74" s="47">
        <v>20</v>
      </c>
      <c r="Q74" s="47">
        <v>1</v>
      </c>
      <c r="R74" s="7">
        <v>0</v>
      </c>
      <c r="S74" s="48">
        <f t="shared" si="41"/>
        <v>117.25463999999999</v>
      </c>
      <c r="T74" s="49">
        <f t="shared" si="42"/>
        <v>117.25463999999999</v>
      </c>
      <c r="U74" s="50">
        <f t="shared" si="43"/>
        <v>386.94031199999995</v>
      </c>
      <c r="V74" s="46">
        <f t="shared" si="47"/>
        <v>0</v>
      </c>
    </row>
    <row r="75" spans="1:23" ht="15.6" x14ac:dyDescent="0.3">
      <c r="A75" s="58"/>
      <c r="B75" s="40" t="s">
        <v>122</v>
      </c>
      <c r="C75" s="40" t="s">
        <v>133</v>
      </c>
      <c r="D75" s="40" t="s">
        <v>132</v>
      </c>
      <c r="E75" s="40">
        <f t="shared" si="38"/>
        <v>5.19</v>
      </c>
      <c r="F75" s="40">
        <f t="shared" si="39"/>
        <v>5.45</v>
      </c>
      <c r="G75" s="40">
        <f t="shared" si="40"/>
        <v>16.36</v>
      </c>
      <c r="H75" s="41">
        <f t="shared" si="44"/>
        <v>7640</v>
      </c>
      <c r="I75" s="41">
        <f t="shared" si="45"/>
        <v>4000</v>
      </c>
      <c r="J75" s="41">
        <f t="shared" si="46"/>
        <v>1950</v>
      </c>
      <c r="K75" s="42" t="s">
        <v>68</v>
      </c>
      <c r="L75" s="43" t="s">
        <v>1</v>
      </c>
      <c r="M75" s="43">
        <v>1000</v>
      </c>
      <c r="N75" s="43">
        <v>1500</v>
      </c>
      <c r="O75" s="43">
        <v>50</v>
      </c>
      <c r="P75" s="43">
        <v>30</v>
      </c>
      <c r="Q75" s="43">
        <v>1</v>
      </c>
      <c r="R75" s="6">
        <v>0</v>
      </c>
      <c r="S75" s="44">
        <f t="shared" si="41"/>
        <v>112.02432000000002</v>
      </c>
      <c r="T75" s="45">
        <f t="shared" si="42"/>
        <v>112.02432000000002</v>
      </c>
      <c r="U75" s="46">
        <f t="shared" si="43"/>
        <v>369.68025600000004</v>
      </c>
      <c r="V75" s="46">
        <f t="shared" si="47"/>
        <v>0</v>
      </c>
    </row>
    <row r="76" spans="1:23" ht="15.6" x14ac:dyDescent="0.3">
      <c r="A76" s="58"/>
      <c r="B76" s="40" t="s">
        <v>122</v>
      </c>
      <c r="C76" s="40" t="s">
        <v>133</v>
      </c>
      <c r="D76" s="40" t="s">
        <v>132</v>
      </c>
      <c r="E76" s="40">
        <f t="shared" si="38"/>
        <v>5.19</v>
      </c>
      <c r="F76" s="40">
        <f t="shared" si="39"/>
        <v>5.45</v>
      </c>
      <c r="G76" s="40">
        <f t="shared" si="40"/>
        <v>16.36</v>
      </c>
      <c r="H76" s="41">
        <f t="shared" si="44"/>
        <v>8768</v>
      </c>
      <c r="I76" s="41">
        <f t="shared" si="45"/>
        <v>4800</v>
      </c>
      <c r="J76" s="41">
        <f t="shared" si="46"/>
        <v>2340</v>
      </c>
      <c r="K76" s="39" t="s">
        <v>73</v>
      </c>
      <c r="L76" s="47" t="s">
        <v>1</v>
      </c>
      <c r="M76" s="47">
        <v>1200</v>
      </c>
      <c r="N76" s="47">
        <v>1800</v>
      </c>
      <c r="O76" s="47">
        <v>50</v>
      </c>
      <c r="P76" s="47">
        <v>30</v>
      </c>
      <c r="Q76" s="47">
        <v>1</v>
      </c>
      <c r="R76" s="7">
        <v>0</v>
      </c>
      <c r="S76" s="48">
        <f t="shared" si="41"/>
        <v>131.937984</v>
      </c>
      <c r="T76" s="49">
        <f t="shared" si="42"/>
        <v>131.937984</v>
      </c>
      <c r="U76" s="50">
        <f t="shared" si="43"/>
        <v>435.3953472</v>
      </c>
      <c r="V76" s="46">
        <f t="shared" si="47"/>
        <v>0</v>
      </c>
      <c r="W76" s="5">
        <f>SUM(V67:V76)</f>
        <v>0</v>
      </c>
    </row>
    <row r="77" spans="1:23" ht="15.6" x14ac:dyDescent="0.3">
      <c r="A77" s="58"/>
      <c r="B77" s="61" t="s">
        <v>147</v>
      </c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</row>
    <row r="78" spans="1:23" ht="46.95" customHeight="1" x14ac:dyDescent="0.3">
      <c r="A78" s="58"/>
      <c r="B78" s="38" t="s">
        <v>8</v>
      </c>
      <c r="C78" s="26" t="s">
        <v>7</v>
      </c>
      <c r="D78" s="26" t="s">
        <v>6</v>
      </c>
      <c r="E78" s="26" t="s">
        <v>15</v>
      </c>
      <c r="F78" s="26" t="s">
        <v>16</v>
      </c>
      <c r="G78" s="26" t="s">
        <v>17</v>
      </c>
      <c r="H78" s="26" t="s">
        <v>12</v>
      </c>
      <c r="I78" s="26" t="s">
        <v>13</v>
      </c>
      <c r="J78" s="26" t="s">
        <v>14</v>
      </c>
      <c r="K78" s="26" t="s">
        <v>162</v>
      </c>
      <c r="L78" s="26" t="s">
        <v>169</v>
      </c>
      <c r="M78" s="26" t="s">
        <v>163</v>
      </c>
      <c r="N78" s="26" t="s">
        <v>164</v>
      </c>
      <c r="O78" s="26" t="s">
        <v>166</v>
      </c>
      <c r="P78" s="26" t="s">
        <v>165</v>
      </c>
      <c r="Q78" s="26" t="s">
        <v>167</v>
      </c>
      <c r="R78" s="26" t="s">
        <v>167</v>
      </c>
      <c r="S78" s="26" t="s">
        <v>11</v>
      </c>
      <c r="T78" s="26" t="s">
        <v>174</v>
      </c>
      <c r="U78" s="26" t="s">
        <v>170</v>
      </c>
      <c r="V78" s="26" t="s">
        <v>168</v>
      </c>
    </row>
    <row r="79" spans="1:23" ht="15.6" x14ac:dyDescent="0.3">
      <c r="A79" s="58"/>
      <c r="B79" s="40" t="s">
        <v>10</v>
      </c>
      <c r="C79" s="40" t="s">
        <v>118</v>
      </c>
      <c r="D79" s="40" t="s">
        <v>9</v>
      </c>
      <c r="E79" s="40">
        <f t="shared" ref="E79:E94" si="48">VLOOKUP(B79,$Y$9:$Z$30,2,FALSE)</f>
        <v>2.31</v>
      </c>
      <c r="F79" s="40">
        <f t="shared" ref="F79:F94" si="49">VLOOKUP(C79,$Y$9:$Z$30,2,FALSE)</f>
        <v>2.93</v>
      </c>
      <c r="G79" s="40">
        <f t="shared" ref="G79:G94" si="50">VLOOKUP(D79,$Y$9:$Z$30,2,FALSE)</f>
        <v>3.3</v>
      </c>
      <c r="H79" s="41">
        <f>M79*1.41*4+3000</f>
        <v>8640</v>
      </c>
      <c r="I79" s="41">
        <f>M79*4</f>
        <v>4000</v>
      </c>
      <c r="J79" s="41">
        <f>+N79*1.3</f>
        <v>1950</v>
      </c>
      <c r="K79" s="42" t="s">
        <v>85</v>
      </c>
      <c r="L79" s="43" t="s">
        <v>84</v>
      </c>
      <c r="M79" s="43">
        <v>1000</v>
      </c>
      <c r="N79" s="43">
        <v>1500</v>
      </c>
      <c r="O79" s="43">
        <v>5</v>
      </c>
      <c r="P79" s="43">
        <v>3</v>
      </c>
      <c r="Q79" s="43">
        <v>1</v>
      </c>
      <c r="R79" s="6">
        <v>0</v>
      </c>
      <c r="S79" s="44">
        <f t="shared" ref="S79:S94" si="51">(+E79*H79/1000+F79*I79/1000+G79*J79/1000)*1.2</f>
        <v>45.736080000000008</v>
      </c>
      <c r="T79" s="45">
        <f t="shared" ref="T79:T94" si="52">+S79*Q79</f>
        <v>45.736080000000008</v>
      </c>
      <c r="U79" s="46">
        <f t="shared" ref="U79:U94" si="53">+S79*$U$5</f>
        <v>150.92906400000001</v>
      </c>
      <c r="V79" s="46">
        <f>+U79*R79</f>
        <v>0</v>
      </c>
    </row>
    <row r="80" spans="1:23" ht="15.6" x14ac:dyDescent="0.3">
      <c r="A80" s="58"/>
      <c r="B80" s="40" t="s">
        <v>10</v>
      </c>
      <c r="C80" s="40" t="s">
        <v>118</v>
      </c>
      <c r="D80" s="40" t="s">
        <v>9</v>
      </c>
      <c r="E80" s="40">
        <f t="shared" si="48"/>
        <v>2.31</v>
      </c>
      <c r="F80" s="40">
        <f t="shared" si="49"/>
        <v>2.93</v>
      </c>
      <c r="G80" s="40">
        <f t="shared" si="50"/>
        <v>3.3</v>
      </c>
      <c r="H80" s="41">
        <f t="shared" ref="H80:H94" si="54">M80*1.41*4+3000</f>
        <v>9768</v>
      </c>
      <c r="I80" s="41">
        <f t="shared" ref="I80:I94" si="55">M80*4</f>
        <v>4800</v>
      </c>
      <c r="J80" s="41">
        <f t="shared" ref="J80:J94" si="56">+N80*1.3</f>
        <v>2340</v>
      </c>
      <c r="K80" s="39" t="s">
        <v>90</v>
      </c>
      <c r="L80" s="47" t="s">
        <v>84</v>
      </c>
      <c r="M80" s="47">
        <v>1200</v>
      </c>
      <c r="N80" s="47">
        <v>1800</v>
      </c>
      <c r="O80" s="47">
        <v>5</v>
      </c>
      <c r="P80" s="47">
        <v>3</v>
      </c>
      <c r="Q80" s="47">
        <v>1</v>
      </c>
      <c r="R80" s="7">
        <v>0</v>
      </c>
      <c r="S80" s="48">
        <f t="shared" si="51"/>
        <v>53.220095999999998</v>
      </c>
      <c r="T80" s="49">
        <f t="shared" si="52"/>
        <v>53.220095999999998</v>
      </c>
      <c r="U80" s="50">
        <f t="shared" si="53"/>
        <v>175.62631679999998</v>
      </c>
      <c r="V80" s="46">
        <f t="shared" ref="V80:V94" si="57">+U80*R80</f>
        <v>0</v>
      </c>
    </row>
    <row r="81" spans="1:23" ht="15.6" x14ac:dyDescent="0.3">
      <c r="A81" s="58"/>
      <c r="B81" s="40" t="s">
        <v>9</v>
      </c>
      <c r="C81" s="40" t="s">
        <v>119</v>
      </c>
      <c r="D81" s="40" t="s">
        <v>127</v>
      </c>
      <c r="E81" s="40">
        <f t="shared" si="48"/>
        <v>3.3</v>
      </c>
      <c r="F81" s="40">
        <f t="shared" si="49"/>
        <v>4.25</v>
      </c>
      <c r="G81" s="40">
        <f t="shared" si="50"/>
        <v>4.2</v>
      </c>
      <c r="H81" s="41">
        <f t="shared" si="54"/>
        <v>8640</v>
      </c>
      <c r="I81" s="41">
        <f t="shared" si="55"/>
        <v>4000</v>
      </c>
      <c r="J81" s="41">
        <f t="shared" si="56"/>
        <v>1950</v>
      </c>
      <c r="K81" s="42" t="s">
        <v>86</v>
      </c>
      <c r="L81" s="43" t="s">
        <v>84</v>
      </c>
      <c r="M81" s="43">
        <v>1000</v>
      </c>
      <c r="N81" s="43">
        <v>1500</v>
      </c>
      <c r="O81" s="43">
        <v>10</v>
      </c>
      <c r="P81" s="43">
        <v>6</v>
      </c>
      <c r="Q81" s="43">
        <v>1</v>
      </c>
      <c r="R81" s="6">
        <v>0</v>
      </c>
      <c r="S81" s="44">
        <f t="shared" si="51"/>
        <v>64.442399999999992</v>
      </c>
      <c r="T81" s="45">
        <f t="shared" si="52"/>
        <v>64.442399999999992</v>
      </c>
      <c r="U81" s="46">
        <f t="shared" si="53"/>
        <v>212.65991999999997</v>
      </c>
      <c r="V81" s="46">
        <f t="shared" si="57"/>
        <v>0</v>
      </c>
    </row>
    <row r="82" spans="1:23" ht="15.6" x14ac:dyDescent="0.3">
      <c r="A82" s="58"/>
      <c r="B82" s="40" t="s">
        <v>9</v>
      </c>
      <c r="C82" s="40" t="s">
        <v>119</v>
      </c>
      <c r="D82" s="40" t="s">
        <v>127</v>
      </c>
      <c r="E82" s="40">
        <f t="shared" si="48"/>
        <v>3.3</v>
      </c>
      <c r="F82" s="40">
        <f t="shared" si="49"/>
        <v>4.25</v>
      </c>
      <c r="G82" s="40">
        <f t="shared" si="50"/>
        <v>4.2</v>
      </c>
      <c r="H82" s="41">
        <f t="shared" si="54"/>
        <v>9768</v>
      </c>
      <c r="I82" s="41">
        <f t="shared" si="55"/>
        <v>4800</v>
      </c>
      <c r="J82" s="41">
        <f t="shared" si="56"/>
        <v>2340</v>
      </c>
      <c r="K82" s="39" t="s">
        <v>91</v>
      </c>
      <c r="L82" s="47" t="s">
        <v>84</v>
      </c>
      <c r="M82" s="47">
        <v>1200</v>
      </c>
      <c r="N82" s="47">
        <v>1800</v>
      </c>
      <c r="O82" s="47">
        <v>10</v>
      </c>
      <c r="P82" s="47">
        <v>6</v>
      </c>
      <c r="Q82" s="47">
        <v>1</v>
      </c>
      <c r="R82" s="7">
        <v>0</v>
      </c>
      <c r="S82" s="48">
        <f t="shared" si="51"/>
        <v>74.954880000000003</v>
      </c>
      <c r="T82" s="49">
        <f t="shared" si="52"/>
        <v>74.954880000000003</v>
      </c>
      <c r="U82" s="50">
        <f t="shared" si="53"/>
        <v>247.35110399999999</v>
      </c>
      <c r="V82" s="46">
        <f t="shared" si="57"/>
        <v>0</v>
      </c>
    </row>
    <row r="83" spans="1:23" ht="15.6" x14ac:dyDescent="0.3">
      <c r="A83" s="58"/>
      <c r="B83" s="40" t="s">
        <v>9</v>
      </c>
      <c r="C83" s="40" t="s">
        <v>128</v>
      </c>
      <c r="D83" s="40" t="s">
        <v>120</v>
      </c>
      <c r="E83" s="40">
        <f t="shared" si="48"/>
        <v>3.3</v>
      </c>
      <c r="F83" s="40">
        <f t="shared" si="49"/>
        <v>3.56</v>
      </c>
      <c r="G83" s="40">
        <f t="shared" si="50"/>
        <v>5.45</v>
      </c>
      <c r="H83" s="41">
        <f t="shared" si="54"/>
        <v>8640</v>
      </c>
      <c r="I83" s="41">
        <f t="shared" si="55"/>
        <v>4000</v>
      </c>
      <c r="J83" s="41">
        <f t="shared" si="56"/>
        <v>1950</v>
      </c>
      <c r="K83" s="42" t="s">
        <v>87</v>
      </c>
      <c r="L83" s="43" t="s">
        <v>84</v>
      </c>
      <c r="M83" s="43">
        <v>1000</v>
      </c>
      <c r="N83" s="43">
        <v>1500</v>
      </c>
      <c r="O83" s="43">
        <v>15</v>
      </c>
      <c r="P83" s="43">
        <v>10</v>
      </c>
      <c r="Q83" s="43">
        <v>1</v>
      </c>
      <c r="R83" s="6">
        <v>0</v>
      </c>
      <c r="S83" s="44">
        <f t="shared" si="51"/>
        <v>64.055399999999992</v>
      </c>
      <c r="T83" s="45">
        <f t="shared" si="52"/>
        <v>64.055399999999992</v>
      </c>
      <c r="U83" s="46">
        <f t="shared" si="53"/>
        <v>211.38281999999995</v>
      </c>
      <c r="V83" s="46">
        <f t="shared" si="57"/>
        <v>0</v>
      </c>
    </row>
    <row r="84" spans="1:23" ht="15.6" x14ac:dyDescent="0.3">
      <c r="A84" s="58"/>
      <c r="B84" s="40" t="s">
        <v>9</v>
      </c>
      <c r="C84" s="40" t="s">
        <v>128</v>
      </c>
      <c r="D84" s="40" t="s">
        <v>120</v>
      </c>
      <c r="E84" s="40">
        <f t="shared" si="48"/>
        <v>3.3</v>
      </c>
      <c r="F84" s="40">
        <f t="shared" si="49"/>
        <v>3.56</v>
      </c>
      <c r="G84" s="40">
        <f t="shared" si="50"/>
        <v>5.45</v>
      </c>
      <c r="H84" s="41">
        <f t="shared" si="54"/>
        <v>9768</v>
      </c>
      <c r="I84" s="41">
        <f t="shared" si="55"/>
        <v>4800</v>
      </c>
      <c r="J84" s="41">
        <f t="shared" si="56"/>
        <v>2340</v>
      </c>
      <c r="K84" s="39" t="s">
        <v>92</v>
      </c>
      <c r="L84" s="47" t="s">
        <v>84</v>
      </c>
      <c r="M84" s="47">
        <v>1200</v>
      </c>
      <c r="N84" s="47">
        <v>1800</v>
      </c>
      <c r="O84" s="47">
        <v>15</v>
      </c>
      <c r="P84" s="47">
        <v>10</v>
      </c>
      <c r="Q84" s="47">
        <v>1</v>
      </c>
      <c r="R84" s="7">
        <v>0</v>
      </c>
      <c r="S84" s="48">
        <f t="shared" si="51"/>
        <v>74.490480000000005</v>
      </c>
      <c r="T84" s="49">
        <f t="shared" si="52"/>
        <v>74.490480000000005</v>
      </c>
      <c r="U84" s="50">
        <f t="shared" si="53"/>
        <v>245.81858400000002</v>
      </c>
      <c r="V84" s="46">
        <f t="shared" si="57"/>
        <v>0</v>
      </c>
    </row>
    <row r="85" spans="1:23" ht="15.6" x14ac:dyDescent="0.3">
      <c r="A85" s="58"/>
      <c r="B85" s="40" t="s">
        <v>119</v>
      </c>
      <c r="C85" s="40" t="s">
        <v>131</v>
      </c>
      <c r="D85" s="40" t="s">
        <v>126</v>
      </c>
      <c r="E85" s="40">
        <f t="shared" si="48"/>
        <v>4.25</v>
      </c>
      <c r="F85" s="40">
        <f t="shared" si="49"/>
        <v>7.07</v>
      </c>
      <c r="G85" s="40">
        <f t="shared" si="50"/>
        <v>11.33</v>
      </c>
      <c r="H85" s="41">
        <f t="shared" si="54"/>
        <v>8640</v>
      </c>
      <c r="I85" s="41">
        <f t="shared" si="55"/>
        <v>4000</v>
      </c>
      <c r="J85" s="41">
        <f t="shared" si="56"/>
        <v>1950</v>
      </c>
      <c r="K85" s="42" t="s">
        <v>88</v>
      </c>
      <c r="L85" s="43" t="s">
        <v>84</v>
      </c>
      <c r="M85" s="43">
        <v>1000</v>
      </c>
      <c r="N85" s="43">
        <v>1500</v>
      </c>
      <c r="O85" s="43">
        <v>30</v>
      </c>
      <c r="P85" s="43">
        <v>20</v>
      </c>
      <c r="Q85" s="43">
        <v>1</v>
      </c>
      <c r="R85" s="6">
        <v>0</v>
      </c>
      <c r="S85" s="44">
        <f t="shared" si="51"/>
        <v>104.51220000000001</v>
      </c>
      <c r="T85" s="45">
        <f t="shared" si="52"/>
        <v>104.51220000000001</v>
      </c>
      <c r="U85" s="46">
        <f t="shared" si="53"/>
        <v>344.89026000000001</v>
      </c>
      <c r="V85" s="46">
        <f t="shared" si="57"/>
        <v>0</v>
      </c>
    </row>
    <row r="86" spans="1:23" ht="15.6" x14ac:dyDescent="0.3">
      <c r="A86" s="58"/>
      <c r="B86" s="40" t="s">
        <v>119</v>
      </c>
      <c r="C86" s="40" t="s">
        <v>131</v>
      </c>
      <c r="D86" s="40" t="s">
        <v>126</v>
      </c>
      <c r="E86" s="40">
        <f t="shared" si="48"/>
        <v>4.25</v>
      </c>
      <c r="F86" s="40">
        <f t="shared" si="49"/>
        <v>7.07</v>
      </c>
      <c r="G86" s="40">
        <f t="shared" si="50"/>
        <v>11.33</v>
      </c>
      <c r="H86" s="41">
        <f t="shared" si="54"/>
        <v>9768</v>
      </c>
      <c r="I86" s="41">
        <f t="shared" si="55"/>
        <v>4800</v>
      </c>
      <c r="J86" s="41">
        <f t="shared" si="56"/>
        <v>2340</v>
      </c>
      <c r="K86" s="39" t="s">
        <v>93</v>
      </c>
      <c r="L86" s="47" t="s">
        <v>84</v>
      </c>
      <c r="M86" s="47">
        <v>1200</v>
      </c>
      <c r="N86" s="47">
        <v>1800</v>
      </c>
      <c r="O86" s="47">
        <v>30</v>
      </c>
      <c r="P86" s="47">
        <v>20</v>
      </c>
      <c r="Q86" s="47">
        <v>1</v>
      </c>
      <c r="R86" s="7">
        <v>0</v>
      </c>
      <c r="S86" s="48">
        <f t="shared" si="51"/>
        <v>122.35463999999999</v>
      </c>
      <c r="T86" s="49">
        <f t="shared" si="52"/>
        <v>122.35463999999999</v>
      </c>
      <c r="U86" s="50">
        <f t="shared" si="53"/>
        <v>403.77031199999993</v>
      </c>
      <c r="V86" s="46">
        <f t="shared" si="57"/>
        <v>0</v>
      </c>
    </row>
    <row r="87" spans="1:23" ht="15.6" x14ac:dyDescent="0.3">
      <c r="A87" s="58"/>
      <c r="B87" s="40" t="s">
        <v>119</v>
      </c>
      <c r="C87" s="40" t="s">
        <v>131</v>
      </c>
      <c r="D87" s="40" t="s">
        <v>126</v>
      </c>
      <c r="E87" s="40">
        <f t="shared" si="48"/>
        <v>4.25</v>
      </c>
      <c r="F87" s="40">
        <f t="shared" si="49"/>
        <v>7.07</v>
      </c>
      <c r="G87" s="40">
        <f t="shared" si="50"/>
        <v>11.33</v>
      </c>
      <c r="H87" s="41">
        <f t="shared" si="54"/>
        <v>14280</v>
      </c>
      <c r="I87" s="41">
        <f t="shared" si="55"/>
        <v>8000</v>
      </c>
      <c r="J87" s="41">
        <f t="shared" si="56"/>
        <v>4160</v>
      </c>
      <c r="K87" s="42" t="s">
        <v>94</v>
      </c>
      <c r="L87" s="43" t="s">
        <v>84</v>
      </c>
      <c r="M87" s="43">
        <v>2000</v>
      </c>
      <c r="N87" s="43">
        <v>3200</v>
      </c>
      <c r="O87" s="43">
        <v>30</v>
      </c>
      <c r="P87" s="43">
        <v>20</v>
      </c>
      <c r="Q87" s="43">
        <v>1</v>
      </c>
      <c r="R87" s="6">
        <v>0</v>
      </c>
      <c r="S87" s="44">
        <f t="shared" si="51"/>
        <v>197.25935999999999</v>
      </c>
      <c r="T87" s="45">
        <f t="shared" si="52"/>
        <v>197.25935999999999</v>
      </c>
      <c r="U87" s="46">
        <f t="shared" si="53"/>
        <v>650.95588799999996</v>
      </c>
      <c r="V87" s="46">
        <f t="shared" si="57"/>
        <v>0</v>
      </c>
    </row>
    <row r="88" spans="1:23" ht="15.6" x14ac:dyDescent="0.3">
      <c r="A88" s="58"/>
      <c r="B88" s="40" t="s">
        <v>123</v>
      </c>
      <c r="C88" s="40" t="s">
        <v>131</v>
      </c>
      <c r="D88" s="40" t="s">
        <v>126</v>
      </c>
      <c r="E88" s="40">
        <f t="shared" si="48"/>
        <v>6.17</v>
      </c>
      <c r="F88" s="40">
        <f t="shared" si="49"/>
        <v>7.07</v>
      </c>
      <c r="G88" s="40">
        <f t="shared" si="50"/>
        <v>11.33</v>
      </c>
      <c r="H88" s="41">
        <f t="shared" si="54"/>
        <v>16536</v>
      </c>
      <c r="I88" s="41">
        <f t="shared" si="55"/>
        <v>9600</v>
      </c>
      <c r="J88" s="41">
        <f t="shared" si="56"/>
        <v>4680</v>
      </c>
      <c r="K88" s="39" t="s">
        <v>95</v>
      </c>
      <c r="L88" s="47" t="s">
        <v>84</v>
      </c>
      <c r="M88" s="47">
        <v>2400</v>
      </c>
      <c r="N88" s="47">
        <v>3600</v>
      </c>
      <c r="O88" s="47">
        <v>30</v>
      </c>
      <c r="P88" s="47">
        <v>20</v>
      </c>
      <c r="Q88" s="47">
        <v>1</v>
      </c>
      <c r="R88" s="7">
        <v>0</v>
      </c>
      <c r="S88" s="48">
        <f t="shared" si="51"/>
        <v>267.50822399999998</v>
      </c>
      <c r="T88" s="49">
        <f t="shared" si="52"/>
        <v>267.50822399999998</v>
      </c>
      <c r="U88" s="50">
        <f t="shared" si="53"/>
        <v>882.77713919999985</v>
      </c>
      <c r="V88" s="46">
        <f t="shared" si="57"/>
        <v>0</v>
      </c>
    </row>
    <row r="89" spans="1:23" ht="15.6" x14ac:dyDescent="0.3">
      <c r="A89" s="58"/>
      <c r="B89" s="40" t="s">
        <v>122</v>
      </c>
      <c r="C89" s="40" t="s">
        <v>133</v>
      </c>
      <c r="D89" s="40" t="s">
        <v>132</v>
      </c>
      <c r="E89" s="40">
        <f t="shared" si="48"/>
        <v>5.19</v>
      </c>
      <c r="F89" s="40">
        <f t="shared" si="49"/>
        <v>5.45</v>
      </c>
      <c r="G89" s="40">
        <f t="shared" si="50"/>
        <v>16.36</v>
      </c>
      <c r="H89" s="41">
        <f t="shared" si="54"/>
        <v>8640</v>
      </c>
      <c r="I89" s="41">
        <f t="shared" si="55"/>
        <v>4000</v>
      </c>
      <c r="J89" s="41">
        <f t="shared" si="56"/>
        <v>1950</v>
      </c>
      <c r="K89" s="42" t="s">
        <v>89</v>
      </c>
      <c r="L89" s="43" t="s">
        <v>84</v>
      </c>
      <c r="M89" s="43">
        <v>1000</v>
      </c>
      <c r="N89" s="43">
        <v>1500</v>
      </c>
      <c r="O89" s="43">
        <v>50</v>
      </c>
      <c r="P89" s="43">
        <v>30</v>
      </c>
      <c r="Q89" s="43">
        <v>1</v>
      </c>
      <c r="R89" s="6">
        <v>0</v>
      </c>
      <c r="S89" s="44">
        <f t="shared" si="51"/>
        <v>118.25232000000001</v>
      </c>
      <c r="T89" s="45">
        <f t="shared" si="52"/>
        <v>118.25232000000001</v>
      </c>
      <c r="U89" s="46">
        <f t="shared" si="53"/>
        <v>390.23265600000002</v>
      </c>
      <c r="V89" s="46">
        <f t="shared" si="57"/>
        <v>0</v>
      </c>
    </row>
    <row r="90" spans="1:23" ht="15.6" x14ac:dyDescent="0.3">
      <c r="A90" s="58"/>
      <c r="B90" s="40" t="s">
        <v>122</v>
      </c>
      <c r="C90" s="40" t="s">
        <v>133</v>
      </c>
      <c r="D90" s="40" t="s">
        <v>132</v>
      </c>
      <c r="E90" s="40">
        <f t="shared" si="48"/>
        <v>5.19</v>
      </c>
      <c r="F90" s="40">
        <f t="shared" si="49"/>
        <v>5.45</v>
      </c>
      <c r="G90" s="40">
        <f t="shared" si="50"/>
        <v>16.36</v>
      </c>
      <c r="H90" s="41">
        <f t="shared" si="54"/>
        <v>9768</v>
      </c>
      <c r="I90" s="41">
        <f t="shared" si="55"/>
        <v>4800</v>
      </c>
      <c r="J90" s="41">
        <f t="shared" si="56"/>
        <v>2340</v>
      </c>
      <c r="K90" s="39" t="s">
        <v>96</v>
      </c>
      <c r="L90" s="47" t="s">
        <v>84</v>
      </c>
      <c r="M90" s="47">
        <v>1200</v>
      </c>
      <c r="N90" s="47">
        <v>1800</v>
      </c>
      <c r="O90" s="47">
        <v>50</v>
      </c>
      <c r="P90" s="47">
        <v>30</v>
      </c>
      <c r="Q90" s="47">
        <v>1</v>
      </c>
      <c r="R90" s="7">
        <v>0</v>
      </c>
      <c r="S90" s="48">
        <f t="shared" si="51"/>
        <v>138.16598400000001</v>
      </c>
      <c r="T90" s="49">
        <f t="shared" si="52"/>
        <v>138.16598400000001</v>
      </c>
      <c r="U90" s="50">
        <f t="shared" si="53"/>
        <v>455.94774719999998</v>
      </c>
      <c r="V90" s="46">
        <f t="shared" si="57"/>
        <v>0</v>
      </c>
    </row>
    <row r="91" spans="1:23" ht="15.6" x14ac:dyDescent="0.3">
      <c r="A91" s="58"/>
      <c r="B91" s="40" t="s">
        <v>5</v>
      </c>
      <c r="C91" s="40" t="s">
        <v>135</v>
      </c>
      <c r="D91" s="40" t="s">
        <v>134</v>
      </c>
      <c r="E91" s="40">
        <f t="shared" si="48"/>
        <v>6.13</v>
      </c>
      <c r="F91" s="40">
        <f t="shared" si="49"/>
        <v>11.73</v>
      </c>
      <c r="G91" s="40">
        <f t="shared" si="50"/>
        <v>18.87</v>
      </c>
      <c r="H91" s="41">
        <f t="shared" si="54"/>
        <v>14280</v>
      </c>
      <c r="I91" s="41">
        <f t="shared" si="55"/>
        <v>8000</v>
      </c>
      <c r="J91" s="41">
        <f t="shared" si="56"/>
        <v>4160</v>
      </c>
      <c r="K91" s="42" t="s">
        <v>97</v>
      </c>
      <c r="L91" s="43" t="s">
        <v>84</v>
      </c>
      <c r="M91" s="43">
        <v>2000</v>
      </c>
      <c r="N91" s="43">
        <v>3200</v>
      </c>
      <c r="O91" s="43">
        <v>50</v>
      </c>
      <c r="P91" s="43">
        <v>30</v>
      </c>
      <c r="Q91" s="43">
        <v>1</v>
      </c>
      <c r="R91" s="6">
        <v>0</v>
      </c>
      <c r="S91" s="44">
        <f t="shared" si="51"/>
        <v>311.85071999999997</v>
      </c>
      <c r="T91" s="45">
        <f t="shared" si="52"/>
        <v>311.85071999999997</v>
      </c>
      <c r="U91" s="46">
        <f t="shared" si="53"/>
        <v>1029.1073759999999</v>
      </c>
      <c r="V91" s="46">
        <f t="shared" si="57"/>
        <v>0</v>
      </c>
    </row>
    <row r="92" spans="1:23" ht="15.6" x14ac:dyDescent="0.3">
      <c r="A92" s="58"/>
      <c r="B92" s="40" t="s">
        <v>124</v>
      </c>
      <c r="C92" s="40" t="s">
        <v>135</v>
      </c>
      <c r="D92" s="40" t="s">
        <v>134</v>
      </c>
      <c r="E92" s="40">
        <f t="shared" si="48"/>
        <v>7.97</v>
      </c>
      <c r="F92" s="40">
        <f t="shared" si="49"/>
        <v>11.73</v>
      </c>
      <c r="G92" s="40">
        <f t="shared" si="50"/>
        <v>18.87</v>
      </c>
      <c r="H92" s="41">
        <f t="shared" si="54"/>
        <v>16536</v>
      </c>
      <c r="I92" s="41">
        <f t="shared" si="55"/>
        <v>9600</v>
      </c>
      <c r="J92" s="41">
        <f t="shared" si="56"/>
        <v>4680</v>
      </c>
      <c r="K92" s="39" t="s">
        <v>98</v>
      </c>
      <c r="L92" s="47" t="s">
        <v>84</v>
      </c>
      <c r="M92" s="47">
        <v>2400</v>
      </c>
      <c r="N92" s="47">
        <v>3600</v>
      </c>
      <c r="O92" s="47">
        <v>50</v>
      </c>
      <c r="P92" s="47">
        <v>30</v>
      </c>
      <c r="Q92" s="47">
        <v>1</v>
      </c>
      <c r="R92" s="7">
        <v>0</v>
      </c>
      <c r="S92" s="48">
        <f t="shared" si="51"/>
        <v>399.25382400000001</v>
      </c>
      <c r="T92" s="49">
        <f t="shared" si="52"/>
        <v>399.25382400000001</v>
      </c>
      <c r="U92" s="50">
        <f t="shared" si="53"/>
        <v>1317.5376191999999</v>
      </c>
      <c r="V92" s="46">
        <f t="shared" si="57"/>
        <v>0</v>
      </c>
    </row>
    <row r="93" spans="1:23" ht="15.6" x14ac:dyDescent="0.3">
      <c r="A93" s="58"/>
      <c r="B93" s="40" t="s">
        <v>124</v>
      </c>
      <c r="C93" s="40" t="s">
        <v>135</v>
      </c>
      <c r="D93" s="40" t="s">
        <v>134</v>
      </c>
      <c r="E93" s="40">
        <f t="shared" si="48"/>
        <v>7.97</v>
      </c>
      <c r="F93" s="40">
        <f t="shared" si="49"/>
        <v>11.73</v>
      </c>
      <c r="G93" s="40">
        <f t="shared" si="50"/>
        <v>18.87</v>
      </c>
      <c r="H93" s="41">
        <f t="shared" si="54"/>
        <v>17100</v>
      </c>
      <c r="I93" s="41">
        <f t="shared" si="55"/>
        <v>10000</v>
      </c>
      <c r="J93" s="41">
        <f t="shared" si="56"/>
        <v>5590</v>
      </c>
      <c r="K93" s="42" t="s">
        <v>114</v>
      </c>
      <c r="L93" s="43" t="s">
        <v>84</v>
      </c>
      <c r="M93" s="43">
        <v>2500</v>
      </c>
      <c r="N93" s="43">
        <v>4300</v>
      </c>
      <c r="O93" s="43">
        <v>50</v>
      </c>
      <c r="P93" s="43">
        <v>30</v>
      </c>
      <c r="Q93" s="43">
        <v>1</v>
      </c>
      <c r="R93" s="6">
        <v>0</v>
      </c>
      <c r="S93" s="44">
        <f t="shared" si="51"/>
        <v>430.88435999999996</v>
      </c>
      <c r="T93" s="45">
        <f t="shared" si="52"/>
        <v>430.88435999999996</v>
      </c>
      <c r="U93" s="46">
        <f t="shared" si="53"/>
        <v>1421.9183879999998</v>
      </c>
      <c r="V93" s="46">
        <f t="shared" si="57"/>
        <v>0</v>
      </c>
    </row>
    <row r="94" spans="1:23" ht="15.6" x14ac:dyDescent="0.3">
      <c r="A94" s="58"/>
      <c r="B94" s="40" t="s">
        <v>136</v>
      </c>
      <c r="C94" s="40" t="s">
        <v>135</v>
      </c>
      <c r="D94" s="40" t="s">
        <v>134</v>
      </c>
      <c r="E94" s="40">
        <f t="shared" si="48"/>
        <v>9.2200000000000006</v>
      </c>
      <c r="F94" s="40">
        <f t="shared" si="49"/>
        <v>11.73</v>
      </c>
      <c r="G94" s="40">
        <f t="shared" si="50"/>
        <v>18.87</v>
      </c>
      <c r="H94" s="41">
        <f t="shared" si="54"/>
        <v>28380</v>
      </c>
      <c r="I94" s="41">
        <f t="shared" si="55"/>
        <v>18000</v>
      </c>
      <c r="J94" s="41">
        <f t="shared" si="56"/>
        <v>7280</v>
      </c>
      <c r="K94" s="39" t="s">
        <v>115</v>
      </c>
      <c r="L94" s="47" t="s">
        <v>84</v>
      </c>
      <c r="M94" s="47">
        <v>4500</v>
      </c>
      <c r="N94" s="47">
        <v>5600</v>
      </c>
      <c r="O94" s="47">
        <v>50</v>
      </c>
      <c r="P94" s="47">
        <v>30</v>
      </c>
      <c r="Q94" s="47">
        <v>1</v>
      </c>
      <c r="R94" s="7">
        <v>0</v>
      </c>
      <c r="S94" s="48">
        <f t="shared" si="51"/>
        <v>732.21264000000008</v>
      </c>
      <c r="T94" s="49">
        <f t="shared" si="52"/>
        <v>732.21264000000008</v>
      </c>
      <c r="U94" s="50">
        <f t="shared" si="53"/>
        <v>2416.301712</v>
      </c>
      <c r="V94" s="46">
        <f t="shared" si="57"/>
        <v>0</v>
      </c>
      <c r="W94" s="5">
        <f>SUM(V79:V94)</f>
        <v>0</v>
      </c>
    </row>
    <row r="95" spans="1:23" ht="15.6" x14ac:dyDescent="0.3">
      <c r="A95" s="58"/>
      <c r="B95" s="61" t="s">
        <v>147</v>
      </c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</row>
    <row r="96" spans="1:23" ht="46.95" customHeight="1" x14ac:dyDescent="0.3">
      <c r="A96" s="58"/>
      <c r="B96" s="38" t="s">
        <v>8</v>
      </c>
      <c r="C96" s="26" t="s">
        <v>7</v>
      </c>
      <c r="D96" s="26" t="s">
        <v>6</v>
      </c>
      <c r="E96" s="26" t="s">
        <v>15</v>
      </c>
      <c r="F96" s="26" t="s">
        <v>16</v>
      </c>
      <c r="G96" s="26" t="s">
        <v>17</v>
      </c>
      <c r="H96" s="26" t="s">
        <v>12</v>
      </c>
      <c r="I96" s="26" t="s">
        <v>13</v>
      </c>
      <c r="J96" s="26" t="s">
        <v>14</v>
      </c>
      <c r="K96" s="26" t="s">
        <v>162</v>
      </c>
      <c r="L96" s="26" t="s">
        <v>169</v>
      </c>
      <c r="M96" s="26" t="s">
        <v>163</v>
      </c>
      <c r="N96" s="26" t="s">
        <v>164</v>
      </c>
      <c r="O96" s="26" t="s">
        <v>166</v>
      </c>
      <c r="P96" s="26" t="s">
        <v>165</v>
      </c>
      <c r="Q96" s="26" t="s">
        <v>167</v>
      </c>
      <c r="R96" s="26" t="s">
        <v>167</v>
      </c>
      <c r="S96" s="26" t="s">
        <v>11</v>
      </c>
      <c r="T96" s="26" t="s">
        <v>174</v>
      </c>
      <c r="U96" s="26" t="s">
        <v>170</v>
      </c>
      <c r="V96" s="26" t="s">
        <v>168</v>
      </c>
    </row>
    <row r="97" spans="1:23" ht="15.6" x14ac:dyDescent="0.3">
      <c r="A97" s="58"/>
      <c r="B97" s="40" t="s">
        <v>10</v>
      </c>
      <c r="C97" s="40" t="s">
        <v>118</v>
      </c>
      <c r="D97" s="40" t="s">
        <v>9</v>
      </c>
      <c r="E97" s="40">
        <f t="shared" ref="E97:E112" si="58">VLOOKUP(B97,$Y$9:$Z$30,2,FALSE)</f>
        <v>2.31</v>
      </c>
      <c r="F97" s="40">
        <f t="shared" ref="F97:F112" si="59">VLOOKUP(C97,$Y$9:$Z$30,2,FALSE)</f>
        <v>2.93</v>
      </c>
      <c r="G97" s="40">
        <f t="shared" ref="G97:G112" si="60">VLOOKUP(D97,$Y$9:$Z$30,2,FALSE)</f>
        <v>3.3</v>
      </c>
      <c r="H97" s="41">
        <f>M97*1.41*4+3000</f>
        <v>8640</v>
      </c>
      <c r="I97" s="41">
        <f>M97*4</f>
        <v>4000</v>
      </c>
      <c r="J97" s="41">
        <f>+N97*1.3</f>
        <v>1950</v>
      </c>
      <c r="K97" s="42" t="s">
        <v>99</v>
      </c>
      <c r="L97" s="43" t="s">
        <v>100</v>
      </c>
      <c r="M97" s="43">
        <v>1000</v>
      </c>
      <c r="N97" s="43">
        <v>1500</v>
      </c>
      <c r="O97" s="43">
        <v>3</v>
      </c>
      <c r="P97" s="43">
        <v>5</v>
      </c>
      <c r="Q97" s="43">
        <v>1</v>
      </c>
      <c r="R97" s="6">
        <v>0</v>
      </c>
      <c r="S97" s="44">
        <f t="shared" ref="S97:S112" si="61">(+E97*H97/1000+F97*I97/1000+G97*J97/1000)*1.3</f>
        <v>49.54742000000001</v>
      </c>
      <c r="T97" s="45">
        <f t="shared" ref="T97:T112" si="62">+S97*Q97</f>
        <v>49.54742000000001</v>
      </c>
      <c r="U97" s="46">
        <f t="shared" ref="U97:U112" si="63">+S97*$U$5</f>
        <v>163.50648600000002</v>
      </c>
      <c r="V97" s="46">
        <f>+U97*R97</f>
        <v>0</v>
      </c>
    </row>
    <row r="98" spans="1:23" ht="15.6" x14ac:dyDescent="0.3">
      <c r="A98" s="58"/>
      <c r="B98" s="40" t="s">
        <v>10</v>
      </c>
      <c r="C98" s="40" t="s">
        <v>118</v>
      </c>
      <c r="D98" s="40" t="s">
        <v>9</v>
      </c>
      <c r="E98" s="40">
        <f t="shared" si="58"/>
        <v>2.31</v>
      </c>
      <c r="F98" s="40">
        <f t="shared" si="59"/>
        <v>2.93</v>
      </c>
      <c r="G98" s="40">
        <f t="shared" si="60"/>
        <v>3.3</v>
      </c>
      <c r="H98" s="41">
        <f t="shared" ref="H98:H112" si="64">M98*1.41*4+3000</f>
        <v>9768</v>
      </c>
      <c r="I98" s="41">
        <f t="shared" ref="I98:I112" si="65">M98*4</f>
        <v>4800</v>
      </c>
      <c r="J98" s="41">
        <f t="shared" ref="J98:J112" si="66">+N98*1.3</f>
        <v>2340</v>
      </c>
      <c r="K98" s="39" t="s">
        <v>101</v>
      </c>
      <c r="L98" s="47" t="s">
        <v>100</v>
      </c>
      <c r="M98" s="47">
        <v>1200</v>
      </c>
      <c r="N98" s="47">
        <v>1800</v>
      </c>
      <c r="O98" s="47">
        <v>3</v>
      </c>
      <c r="P98" s="47">
        <v>5</v>
      </c>
      <c r="Q98" s="47">
        <v>1</v>
      </c>
      <c r="R98" s="7">
        <v>0</v>
      </c>
      <c r="S98" s="48">
        <f t="shared" si="61"/>
        <v>57.655104000000001</v>
      </c>
      <c r="T98" s="49">
        <f t="shared" si="62"/>
        <v>57.655104000000001</v>
      </c>
      <c r="U98" s="50">
        <f t="shared" si="63"/>
        <v>190.26184319999999</v>
      </c>
      <c r="V98" s="46">
        <f t="shared" ref="V98:V112" si="67">+U98*R98</f>
        <v>0</v>
      </c>
    </row>
    <row r="99" spans="1:23" ht="15.6" x14ac:dyDescent="0.3">
      <c r="A99" s="58"/>
      <c r="B99" s="40" t="s">
        <v>9</v>
      </c>
      <c r="C99" s="40" t="s">
        <v>119</v>
      </c>
      <c r="D99" s="40" t="s">
        <v>127</v>
      </c>
      <c r="E99" s="40">
        <f t="shared" si="58"/>
        <v>3.3</v>
      </c>
      <c r="F99" s="40">
        <f t="shared" si="59"/>
        <v>4.25</v>
      </c>
      <c r="G99" s="40">
        <f t="shared" si="60"/>
        <v>4.2</v>
      </c>
      <c r="H99" s="41">
        <f t="shared" si="64"/>
        <v>8640</v>
      </c>
      <c r="I99" s="41">
        <f t="shared" si="65"/>
        <v>4000</v>
      </c>
      <c r="J99" s="41">
        <f t="shared" si="66"/>
        <v>1950</v>
      </c>
      <c r="K99" s="42" t="s">
        <v>102</v>
      </c>
      <c r="L99" s="43" t="s">
        <v>100</v>
      </c>
      <c r="M99" s="43">
        <v>1000</v>
      </c>
      <c r="N99" s="43">
        <v>1500</v>
      </c>
      <c r="O99" s="43">
        <v>6</v>
      </c>
      <c r="P99" s="43">
        <v>10</v>
      </c>
      <c r="Q99" s="43">
        <v>1</v>
      </c>
      <c r="R99" s="6">
        <v>0</v>
      </c>
      <c r="S99" s="44">
        <f t="shared" si="61"/>
        <v>69.812600000000003</v>
      </c>
      <c r="T99" s="45">
        <f t="shared" si="62"/>
        <v>69.812600000000003</v>
      </c>
      <c r="U99" s="46">
        <f t="shared" si="63"/>
        <v>230.38157999999999</v>
      </c>
      <c r="V99" s="46">
        <f t="shared" si="67"/>
        <v>0</v>
      </c>
    </row>
    <row r="100" spans="1:23" ht="15.6" x14ac:dyDescent="0.3">
      <c r="A100" s="58"/>
      <c r="B100" s="40" t="s">
        <v>9</v>
      </c>
      <c r="C100" s="40" t="s">
        <v>119</v>
      </c>
      <c r="D100" s="40" t="s">
        <v>127</v>
      </c>
      <c r="E100" s="40">
        <f t="shared" si="58"/>
        <v>3.3</v>
      </c>
      <c r="F100" s="40">
        <f t="shared" si="59"/>
        <v>4.25</v>
      </c>
      <c r="G100" s="40">
        <f t="shared" si="60"/>
        <v>4.2</v>
      </c>
      <c r="H100" s="41">
        <f t="shared" si="64"/>
        <v>9768</v>
      </c>
      <c r="I100" s="41">
        <f t="shared" si="65"/>
        <v>4800</v>
      </c>
      <c r="J100" s="41">
        <f t="shared" si="66"/>
        <v>2340</v>
      </c>
      <c r="K100" s="39" t="s">
        <v>103</v>
      </c>
      <c r="L100" s="47" t="s">
        <v>100</v>
      </c>
      <c r="M100" s="47">
        <v>1200</v>
      </c>
      <c r="N100" s="47">
        <v>1800</v>
      </c>
      <c r="O100" s="47">
        <v>6</v>
      </c>
      <c r="P100" s="47">
        <v>10</v>
      </c>
      <c r="Q100" s="47">
        <v>1</v>
      </c>
      <c r="R100" s="7">
        <v>0</v>
      </c>
      <c r="S100" s="48">
        <f t="shared" si="61"/>
        <v>81.201120000000003</v>
      </c>
      <c r="T100" s="49">
        <f t="shared" si="62"/>
        <v>81.201120000000003</v>
      </c>
      <c r="U100" s="50">
        <f t="shared" si="63"/>
        <v>267.96369599999997</v>
      </c>
      <c r="V100" s="46">
        <f t="shared" si="67"/>
        <v>0</v>
      </c>
    </row>
    <row r="101" spans="1:23" ht="15.6" x14ac:dyDescent="0.3">
      <c r="A101" s="58"/>
      <c r="B101" s="40" t="s">
        <v>9</v>
      </c>
      <c r="C101" s="40" t="s">
        <v>128</v>
      </c>
      <c r="D101" s="40" t="s">
        <v>120</v>
      </c>
      <c r="E101" s="40">
        <f t="shared" si="58"/>
        <v>3.3</v>
      </c>
      <c r="F101" s="40">
        <f t="shared" si="59"/>
        <v>3.56</v>
      </c>
      <c r="G101" s="40">
        <f t="shared" si="60"/>
        <v>5.45</v>
      </c>
      <c r="H101" s="41">
        <f t="shared" si="64"/>
        <v>8640</v>
      </c>
      <c r="I101" s="41">
        <f t="shared" si="65"/>
        <v>4000</v>
      </c>
      <c r="J101" s="41">
        <f t="shared" si="66"/>
        <v>1950</v>
      </c>
      <c r="K101" s="42" t="s">
        <v>104</v>
      </c>
      <c r="L101" s="43" t="s">
        <v>100</v>
      </c>
      <c r="M101" s="43">
        <v>1000</v>
      </c>
      <c r="N101" s="43">
        <v>1500</v>
      </c>
      <c r="O101" s="43">
        <v>10</v>
      </c>
      <c r="P101" s="43">
        <v>15</v>
      </c>
      <c r="Q101" s="43">
        <v>1</v>
      </c>
      <c r="R101" s="6">
        <v>0</v>
      </c>
      <c r="S101" s="44">
        <f t="shared" si="61"/>
        <v>69.393349999999998</v>
      </c>
      <c r="T101" s="45">
        <f t="shared" si="62"/>
        <v>69.393349999999998</v>
      </c>
      <c r="U101" s="46">
        <f t="shared" si="63"/>
        <v>228.99805499999999</v>
      </c>
      <c r="V101" s="46">
        <f t="shared" si="67"/>
        <v>0</v>
      </c>
    </row>
    <row r="102" spans="1:23" ht="15.6" x14ac:dyDescent="0.3">
      <c r="A102" s="58"/>
      <c r="B102" s="40" t="s">
        <v>9</v>
      </c>
      <c r="C102" s="40" t="s">
        <v>128</v>
      </c>
      <c r="D102" s="40" t="s">
        <v>120</v>
      </c>
      <c r="E102" s="40">
        <f t="shared" si="58"/>
        <v>3.3</v>
      </c>
      <c r="F102" s="40">
        <f t="shared" si="59"/>
        <v>3.56</v>
      </c>
      <c r="G102" s="40">
        <f t="shared" si="60"/>
        <v>5.45</v>
      </c>
      <c r="H102" s="41">
        <f t="shared" si="64"/>
        <v>9768</v>
      </c>
      <c r="I102" s="41">
        <f t="shared" si="65"/>
        <v>4800</v>
      </c>
      <c r="J102" s="41">
        <f t="shared" si="66"/>
        <v>2340</v>
      </c>
      <c r="K102" s="39" t="s">
        <v>105</v>
      </c>
      <c r="L102" s="47" t="s">
        <v>100</v>
      </c>
      <c r="M102" s="47">
        <v>1200</v>
      </c>
      <c r="N102" s="47">
        <v>1800</v>
      </c>
      <c r="O102" s="47">
        <v>10</v>
      </c>
      <c r="P102" s="47">
        <v>15</v>
      </c>
      <c r="Q102" s="47">
        <v>1</v>
      </c>
      <c r="R102" s="7">
        <v>0</v>
      </c>
      <c r="S102" s="48">
        <f t="shared" si="61"/>
        <v>80.69802</v>
      </c>
      <c r="T102" s="49">
        <f t="shared" si="62"/>
        <v>80.69802</v>
      </c>
      <c r="U102" s="50">
        <f t="shared" si="63"/>
        <v>266.30346599999996</v>
      </c>
      <c r="V102" s="46">
        <f t="shared" si="67"/>
        <v>0</v>
      </c>
    </row>
    <row r="103" spans="1:23" ht="15.6" x14ac:dyDescent="0.3">
      <c r="A103" s="58"/>
      <c r="B103" s="40" t="s">
        <v>119</v>
      </c>
      <c r="C103" s="40" t="s">
        <v>131</v>
      </c>
      <c r="D103" s="40" t="s">
        <v>126</v>
      </c>
      <c r="E103" s="40">
        <f t="shared" si="58"/>
        <v>4.25</v>
      </c>
      <c r="F103" s="40">
        <f t="shared" si="59"/>
        <v>7.07</v>
      </c>
      <c r="G103" s="40">
        <f t="shared" si="60"/>
        <v>11.33</v>
      </c>
      <c r="H103" s="41">
        <f t="shared" si="64"/>
        <v>8640</v>
      </c>
      <c r="I103" s="41">
        <f t="shared" si="65"/>
        <v>4000</v>
      </c>
      <c r="J103" s="41">
        <f t="shared" si="66"/>
        <v>1950</v>
      </c>
      <c r="K103" s="42" t="s">
        <v>106</v>
      </c>
      <c r="L103" s="43" t="s">
        <v>100</v>
      </c>
      <c r="M103" s="43">
        <v>1000</v>
      </c>
      <c r="N103" s="43">
        <v>1500</v>
      </c>
      <c r="O103" s="43">
        <v>20</v>
      </c>
      <c r="P103" s="43">
        <v>30</v>
      </c>
      <c r="Q103" s="43">
        <v>1</v>
      </c>
      <c r="R103" s="6">
        <v>0</v>
      </c>
      <c r="S103" s="44">
        <f t="shared" si="61"/>
        <v>113.22155000000001</v>
      </c>
      <c r="T103" s="45">
        <f t="shared" si="62"/>
        <v>113.22155000000001</v>
      </c>
      <c r="U103" s="46">
        <f t="shared" si="63"/>
        <v>373.63111500000002</v>
      </c>
      <c r="V103" s="46">
        <f t="shared" si="67"/>
        <v>0</v>
      </c>
    </row>
    <row r="104" spans="1:23" ht="15.6" x14ac:dyDescent="0.3">
      <c r="A104" s="58"/>
      <c r="B104" s="40" t="s">
        <v>119</v>
      </c>
      <c r="C104" s="40" t="s">
        <v>131</v>
      </c>
      <c r="D104" s="40" t="s">
        <v>126</v>
      </c>
      <c r="E104" s="40">
        <f t="shared" si="58"/>
        <v>4.25</v>
      </c>
      <c r="F104" s="40">
        <f t="shared" si="59"/>
        <v>7.07</v>
      </c>
      <c r="G104" s="40">
        <f t="shared" si="60"/>
        <v>11.33</v>
      </c>
      <c r="H104" s="41">
        <f t="shared" si="64"/>
        <v>9768</v>
      </c>
      <c r="I104" s="41">
        <f t="shared" si="65"/>
        <v>4800</v>
      </c>
      <c r="J104" s="41">
        <f t="shared" si="66"/>
        <v>2340</v>
      </c>
      <c r="K104" s="39" t="s">
        <v>107</v>
      </c>
      <c r="L104" s="47" t="s">
        <v>100</v>
      </c>
      <c r="M104" s="47">
        <v>1200</v>
      </c>
      <c r="N104" s="47">
        <v>1800</v>
      </c>
      <c r="O104" s="47">
        <v>20</v>
      </c>
      <c r="P104" s="47">
        <v>30</v>
      </c>
      <c r="Q104" s="47">
        <v>1</v>
      </c>
      <c r="R104" s="7">
        <v>0</v>
      </c>
      <c r="S104" s="48">
        <f t="shared" si="61"/>
        <v>132.55086</v>
      </c>
      <c r="T104" s="49">
        <f t="shared" si="62"/>
        <v>132.55086</v>
      </c>
      <c r="U104" s="50">
        <f t="shared" si="63"/>
        <v>437.41783799999996</v>
      </c>
      <c r="V104" s="46">
        <f t="shared" si="67"/>
        <v>0</v>
      </c>
    </row>
    <row r="105" spans="1:23" ht="15.6" x14ac:dyDescent="0.3">
      <c r="A105" s="58"/>
      <c r="B105" s="40" t="s">
        <v>119</v>
      </c>
      <c r="C105" s="40" t="s">
        <v>131</v>
      </c>
      <c r="D105" s="40" t="s">
        <v>126</v>
      </c>
      <c r="E105" s="40">
        <f t="shared" si="58"/>
        <v>4.25</v>
      </c>
      <c r="F105" s="40">
        <f t="shared" si="59"/>
        <v>7.07</v>
      </c>
      <c r="G105" s="40">
        <f t="shared" si="60"/>
        <v>11.33</v>
      </c>
      <c r="H105" s="41">
        <f t="shared" si="64"/>
        <v>14280</v>
      </c>
      <c r="I105" s="41">
        <f t="shared" si="65"/>
        <v>8000</v>
      </c>
      <c r="J105" s="41">
        <f t="shared" si="66"/>
        <v>4160</v>
      </c>
      <c r="K105" s="42" t="s">
        <v>108</v>
      </c>
      <c r="L105" s="43" t="s">
        <v>100</v>
      </c>
      <c r="M105" s="43">
        <v>2000</v>
      </c>
      <c r="N105" s="43">
        <v>3200</v>
      </c>
      <c r="O105" s="43">
        <v>20</v>
      </c>
      <c r="P105" s="43">
        <v>30</v>
      </c>
      <c r="Q105" s="43">
        <v>1</v>
      </c>
      <c r="R105" s="6">
        <v>0</v>
      </c>
      <c r="S105" s="44">
        <f t="shared" si="61"/>
        <v>213.69764000000001</v>
      </c>
      <c r="T105" s="45">
        <f t="shared" si="62"/>
        <v>213.69764000000001</v>
      </c>
      <c r="U105" s="46">
        <f t="shared" si="63"/>
        <v>705.20221200000003</v>
      </c>
      <c r="V105" s="46">
        <f t="shared" si="67"/>
        <v>0</v>
      </c>
    </row>
    <row r="106" spans="1:23" ht="15.6" x14ac:dyDescent="0.3">
      <c r="A106" s="58"/>
      <c r="B106" s="40" t="s">
        <v>123</v>
      </c>
      <c r="C106" s="40" t="s">
        <v>131</v>
      </c>
      <c r="D106" s="40" t="s">
        <v>126</v>
      </c>
      <c r="E106" s="40">
        <f t="shared" si="58"/>
        <v>6.17</v>
      </c>
      <c r="F106" s="40">
        <f t="shared" si="59"/>
        <v>7.07</v>
      </c>
      <c r="G106" s="40">
        <f t="shared" si="60"/>
        <v>11.33</v>
      </c>
      <c r="H106" s="41">
        <f t="shared" si="64"/>
        <v>16536</v>
      </c>
      <c r="I106" s="41">
        <f t="shared" si="65"/>
        <v>9600</v>
      </c>
      <c r="J106" s="41">
        <f t="shared" si="66"/>
        <v>4680</v>
      </c>
      <c r="K106" s="39" t="s">
        <v>109</v>
      </c>
      <c r="L106" s="47" t="s">
        <v>100</v>
      </c>
      <c r="M106" s="47">
        <v>2400</v>
      </c>
      <c r="N106" s="47">
        <v>3600</v>
      </c>
      <c r="O106" s="47">
        <v>20</v>
      </c>
      <c r="P106" s="47">
        <v>30</v>
      </c>
      <c r="Q106" s="47">
        <v>1</v>
      </c>
      <c r="R106" s="7">
        <v>0</v>
      </c>
      <c r="S106" s="48">
        <f t="shared" si="61"/>
        <v>289.80057599999998</v>
      </c>
      <c r="T106" s="49">
        <f t="shared" si="62"/>
        <v>289.80057599999998</v>
      </c>
      <c r="U106" s="50">
        <f t="shared" si="63"/>
        <v>956.34190079999985</v>
      </c>
      <c r="V106" s="46">
        <f t="shared" si="67"/>
        <v>0</v>
      </c>
    </row>
    <row r="107" spans="1:23" ht="15.6" x14ac:dyDescent="0.3">
      <c r="A107" s="58"/>
      <c r="B107" s="40" t="s">
        <v>122</v>
      </c>
      <c r="C107" s="40" t="s">
        <v>133</v>
      </c>
      <c r="D107" s="40" t="s">
        <v>132</v>
      </c>
      <c r="E107" s="40">
        <f t="shared" si="58"/>
        <v>5.19</v>
      </c>
      <c r="F107" s="40">
        <f t="shared" si="59"/>
        <v>5.45</v>
      </c>
      <c r="G107" s="40">
        <f t="shared" si="60"/>
        <v>16.36</v>
      </c>
      <c r="H107" s="41">
        <f t="shared" si="64"/>
        <v>8640</v>
      </c>
      <c r="I107" s="41">
        <f t="shared" si="65"/>
        <v>4000</v>
      </c>
      <c r="J107" s="41">
        <f t="shared" si="66"/>
        <v>1950</v>
      </c>
      <c r="K107" s="42" t="s">
        <v>110</v>
      </c>
      <c r="L107" s="43" t="s">
        <v>100</v>
      </c>
      <c r="M107" s="43">
        <v>1000</v>
      </c>
      <c r="N107" s="43">
        <v>1500</v>
      </c>
      <c r="O107" s="43">
        <v>30</v>
      </c>
      <c r="P107" s="43">
        <v>50</v>
      </c>
      <c r="Q107" s="43">
        <v>1</v>
      </c>
      <c r="R107" s="6">
        <v>0</v>
      </c>
      <c r="S107" s="44">
        <f t="shared" si="61"/>
        <v>128.10668000000001</v>
      </c>
      <c r="T107" s="45">
        <f t="shared" si="62"/>
        <v>128.10668000000001</v>
      </c>
      <c r="U107" s="46">
        <f t="shared" si="63"/>
        <v>422.75204400000001</v>
      </c>
      <c r="V107" s="46">
        <f t="shared" si="67"/>
        <v>0</v>
      </c>
    </row>
    <row r="108" spans="1:23" ht="15.6" x14ac:dyDescent="0.3">
      <c r="A108" s="58"/>
      <c r="B108" s="40" t="s">
        <v>122</v>
      </c>
      <c r="C108" s="40" t="s">
        <v>133</v>
      </c>
      <c r="D108" s="40" t="s">
        <v>132</v>
      </c>
      <c r="E108" s="40">
        <f t="shared" si="58"/>
        <v>5.19</v>
      </c>
      <c r="F108" s="40">
        <f t="shared" si="59"/>
        <v>5.45</v>
      </c>
      <c r="G108" s="40">
        <f t="shared" si="60"/>
        <v>16.36</v>
      </c>
      <c r="H108" s="41">
        <f t="shared" si="64"/>
        <v>9768</v>
      </c>
      <c r="I108" s="41">
        <f t="shared" si="65"/>
        <v>4800</v>
      </c>
      <c r="J108" s="41">
        <f t="shared" si="66"/>
        <v>2340</v>
      </c>
      <c r="K108" s="39" t="s">
        <v>111</v>
      </c>
      <c r="L108" s="47" t="s">
        <v>100</v>
      </c>
      <c r="M108" s="47">
        <v>1200</v>
      </c>
      <c r="N108" s="47">
        <v>1800</v>
      </c>
      <c r="O108" s="47">
        <v>30</v>
      </c>
      <c r="P108" s="47">
        <v>50</v>
      </c>
      <c r="Q108" s="47">
        <v>1</v>
      </c>
      <c r="R108" s="7">
        <v>0</v>
      </c>
      <c r="S108" s="48">
        <f t="shared" si="61"/>
        <v>149.67981600000005</v>
      </c>
      <c r="T108" s="49">
        <f t="shared" si="62"/>
        <v>149.67981600000005</v>
      </c>
      <c r="U108" s="50">
        <f t="shared" si="63"/>
        <v>493.94339280000014</v>
      </c>
      <c r="V108" s="46">
        <f t="shared" si="67"/>
        <v>0</v>
      </c>
    </row>
    <row r="109" spans="1:23" ht="15.6" x14ac:dyDescent="0.3">
      <c r="A109" s="58"/>
      <c r="B109" s="40" t="s">
        <v>5</v>
      </c>
      <c r="C109" s="40" t="s">
        <v>135</v>
      </c>
      <c r="D109" s="40" t="s">
        <v>134</v>
      </c>
      <c r="E109" s="40">
        <f t="shared" si="58"/>
        <v>6.13</v>
      </c>
      <c r="F109" s="40">
        <f t="shared" si="59"/>
        <v>11.73</v>
      </c>
      <c r="G109" s="40">
        <f t="shared" si="60"/>
        <v>18.87</v>
      </c>
      <c r="H109" s="41">
        <f t="shared" si="64"/>
        <v>14280</v>
      </c>
      <c r="I109" s="41">
        <f t="shared" si="65"/>
        <v>8000</v>
      </c>
      <c r="J109" s="41">
        <f t="shared" si="66"/>
        <v>4160</v>
      </c>
      <c r="K109" s="42" t="s">
        <v>112</v>
      </c>
      <c r="L109" s="43" t="s">
        <v>100</v>
      </c>
      <c r="M109" s="43">
        <v>2000</v>
      </c>
      <c r="N109" s="43">
        <v>3200</v>
      </c>
      <c r="O109" s="43">
        <v>30</v>
      </c>
      <c r="P109" s="43">
        <v>50</v>
      </c>
      <c r="Q109" s="43">
        <v>1</v>
      </c>
      <c r="R109" s="6">
        <v>0</v>
      </c>
      <c r="S109" s="44">
        <f t="shared" si="61"/>
        <v>337.83827999999994</v>
      </c>
      <c r="T109" s="45">
        <f t="shared" si="62"/>
        <v>337.83827999999994</v>
      </c>
      <c r="U109" s="46">
        <f t="shared" si="63"/>
        <v>1114.8663239999998</v>
      </c>
      <c r="V109" s="46">
        <f t="shared" si="67"/>
        <v>0</v>
      </c>
    </row>
    <row r="110" spans="1:23" ht="15.6" x14ac:dyDescent="0.3">
      <c r="A110" s="58"/>
      <c r="B110" s="40" t="s">
        <v>124</v>
      </c>
      <c r="C110" s="40" t="s">
        <v>135</v>
      </c>
      <c r="D110" s="40" t="s">
        <v>134</v>
      </c>
      <c r="E110" s="40">
        <f t="shared" si="58"/>
        <v>7.97</v>
      </c>
      <c r="F110" s="40">
        <f t="shared" si="59"/>
        <v>11.73</v>
      </c>
      <c r="G110" s="40">
        <f t="shared" si="60"/>
        <v>18.87</v>
      </c>
      <c r="H110" s="41">
        <f t="shared" si="64"/>
        <v>16536</v>
      </c>
      <c r="I110" s="41">
        <f t="shared" si="65"/>
        <v>9600</v>
      </c>
      <c r="J110" s="41">
        <f t="shared" si="66"/>
        <v>4680</v>
      </c>
      <c r="K110" s="39" t="s">
        <v>113</v>
      </c>
      <c r="L110" s="47" t="s">
        <v>100</v>
      </c>
      <c r="M110" s="47">
        <v>2400</v>
      </c>
      <c r="N110" s="47">
        <v>3600</v>
      </c>
      <c r="O110" s="47">
        <v>30</v>
      </c>
      <c r="P110" s="47">
        <v>50</v>
      </c>
      <c r="Q110" s="47">
        <v>1</v>
      </c>
      <c r="R110" s="7">
        <v>0</v>
      </c>
      <c r="S110" s="48">
        <f t="shared" si="61"/>
        <v>432.52497600000004</v>
      </c>
      <c r="T110" s="49">
        <f t="shared" si="62"/>
        <v>432.52497600000004</v>
      </c>
      <c r="U110" s="50">
        <f t="shared" si="63"/>
        <v>1427.3324208000001</v>
      </c>
      <c r="V110" s="46">
        <f t="shared" si="67"/>
        <v>0</v>
      </c>
    </row>
    <row r="111" spans="1:23" ht="15.6" x14ac:dyDescent="0.3">
      <c r="A111" s="58"/>
      <c r="B111" s="40" t="s">
        <v>124</v>
      </c>
      <c r="C111" s="40" t="s">
        <v>135</v>
      </c>
      <c r="D111" s="40" t="s">
        <v>134</v>
      </c>
      <c r="E111" s="40">
        <f t="shared" si="58"/>
        <v>7.97</v>
      </c>
      <c r="F111" s="40">
        <f t="shared" si="59"/>
        <v>11.73</v>
      </c>
      <c r="G111" s="40">
        <f t="shared" si="60"/>
        <v>18.87</v>
      </c>
      <c r="H111" s="41">
        <f t="shared" si="64"/>
        <v>17100</v>
      </c>
      <c r="I111" s="41">
        <f t="shared" si="65"/>
        <v>10000</v>
      </c>
      <c r="J111" s="41">
        <f t="shared" si="66"/>
        <v>5590</v>
      </c>
      <c r="K111" s="42" t="s">
        <v>116</v>
      </c>
      <c r="L111" s="43" t="s">
        <v>100</v>
      </c>
      <c r="M111" s="43">
        <v>2500</v>
      </c>
      <c r="N111" s="43">
        <v>4300</v>
      </c>
      <c r="O111" s="43">
        <v>30</v>
      </c>
      <c r="P111" s="43">
        <v>50</v>
      </c>
      <c r="Q111" s="43">
        <v>1</v>
      </c>
      <c r="R111" s="6">
        <v>0</v>
      </c>
      <c r="S111" s="44">
        <f t="shared" si="61"/>
        <v>466.79138999999998</v>
      </c>
      <c r="T111" s="45">
        <f t="shared" si="62"/>
        <v>466.79138999999998</v>
      </c>
      <c r="U111" s="46">
        <f t="shared" si="63"/>
        <v>1540.4115869999998</v>
      </c>
      <c r="V111" s="46">
        <f t="shared" si="67"/>
        <v>0</v>
      </c>
    </row>
    <row r="112" spans="1:23" ht="15.6" x14ac:dyDescent="0.3">
      <c r="A112" s="58"/>
      <c r="B112" s="40" t="s">
        <v>136</v>
      </c>
      <c r="C112" s="40" t="s">
        <v>135</v>
      </c>
      <c r="D112" s="40" t="s">
        <v>134</v>
      </c>
      <c r="E112" s="40">
        <f t="shared" si="58"/>
        <v>9.2200000000000006</v>
      </c>
      <c r="F112" s="40">
        <f t="shared" si="59"/>
        <v>11.73</v>
      </c>
      <c r="G112" s="40">
        <f t="shared" si="60"/>
        <v>18.87</v>
      </c>
      <c r="H112" s="41">
        <f t="shared" si="64"/>
        <v>28380</v>
      </c>
      <c r="I112" s="41">
        <f t="shared" si="65"/>
        <v>18000</v>
      </c>
      <c r="J112" s="41">
        <f t="shared" si="66"/>
        <v>7280</v>
      </c>
      <c r="K112" s="39" t="s">
        <v>117</v>
      </c>
      <c r="L112" s="47" t="s">
        <v>100</v>
      </c>
      <c r="M112" s="47">
        <v>4500</v>
      </c>
      <c r="N112" s="47">
        <v>5600</v>
      </c>
      <c r="O112" s="47">
        <v>30</v>
      </c>
      <c r="P112" s="47">
        <v>50</v>
      </c>
      <c r="Q112" s="47">
        <v>1</v>
      </c>
      <c r="R112" s="7">
        <v>0</v>
      </c>
      <c r="S112" s="48">
        <f t="shared" si="61"/>
        <v>793.23036000000013</v>
      </c>
      <c r="T112" s="49">
        <f t="shared" si="62"/>
        <v>793.23036000000013</v>
      </c>
      <c r="U112" s="50">
        <f t="shared" si="63"/>
        <v>2617.6601880000003</v>
      </c>
      <c r="V112" s="46">
        <f t="shared" si="67"/>
        <v>0</v>
      </c>
      <c r="W112" s="5">
        <f>SUM(V97:V112)</f>
        <v>0</v>
      </c>
    </row>
    <row r="113" spans="1:23" ht="15.6" x14ac:dyDescent="0.3">
      <c r="A113" s="58"/>
      <c r="B113" s="61" t="s">
        <v>147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</row>
    <row r="114" spans="1:23" ht="45.6" customHeight="1" x14ac:dyDescent="0.3">
      <c r="A114" s="58"/>
      <c r="B114" s="38" t="s">
        <v>8</v>
      </c>
      <c r="C114" s="26" t="s">
        <v>7</v>
      </c>
      <c r="D114" s="26" t="s">
        <v>6</v>
      </c>
      <c r="E114" s="26" t="s">
        <v>15</v>
      </c>
      <c r="F114" s="26" t="s">
        <v>16</v>
      </c>
      <c r="G114" s="26" t="s">
        <v>17</v>
      </c>
      <c r="H114" s="26" t="s">
        <v>12</v>
      </c>
      <c r="I114" s="26" t="s">
        <v>13</v>
      </c>
      <c r="J114" s="26" t="s">
        <v>14</v>
      </c>
      <c r="K114" s="26" t="s">
        <v>162</v>
      </c>
      <c r="L114" s="26" t="s">
        <v>169</v>
      </c>
      <c r="M114" s="26" t="s">
        <v>171</v>
      </c>
      <c r="N114" s="26" t="s">
        <v>172</v>
      </c>
      <c r="O114" s="60" t="s">
        <v>173</v>
      </c>
      <c r="P114" s="60"/>
      <c r="Q114" s="26" t="s">
        <v>167</v>
      </c>
      <c r="R114" s="26" t="s">
        <v>167</v>
      </c>
      <c r="S114" s="26" t="s">
        <v>11</v>
      </c>
      <c r="T114" s="26" t="s">
        <v>174</v>
      </c>
      <c r="U114" s="26" t="s">
        <v>170</v>
      </c>
      <c r="V114" s="26" t="s">
        <v>168</v>
      </c>
    </row>
    <row r="115" spans="1:23" ht="15.6" x14ac:dyDescent="0.3">
      <c r="A115" s="58"/>
      <c r="B115" s="40"/>
      <c r="C115" s="41"/>
      <c r="D115" s="41"/>
      <c r="E115" s="51"/>
      <c r="F115" s="41"/>
      <c r="G115" s="51"/>
      <c r="H115" s="41"/>
      <c r="I115" s="41"/>
      <c r="J115" s="41"/>
      <c r="K115" s="42" t="s">
        <v>148</v>
      </c>
      <c r="L115" s="43" t="s">
        <v>152</v>
      </c>
      <c r="M115" s="43">
        <v>4100</v>
      </c>
      <c r="N115" s="43">
        <v>2500</v>
      </c>
      <c r="O115" s="62">
        <v>15</v>
      </c>
      <c r="P115" s="62"/>
      <c r="Q115" s="43">
        <v>1</v>
      </c>
      <c r="R115" s="6">
        <v>0</v>
      </c>
      <c r="S115" s="44">
        <v>741</v>
      </c>
      <c r="T115" s="45">
        <f>+S115*Q115</f>
        <v>741</v>
      </c>
      <c r="U115" s="46">
        <f>+S115*$U$5</f>
        <v>2445.2999999999997</v>
      </c>
      <c r="V115" s="46">
        <f>+U115*R115</f>
        <v>0</v>
      </c>
    </row>
    <row r="116" spans="1:23" ht="15.6" x14ac:dyDescent="0.3">
      <c r="A116" s="58"/>
      <c r="B116" s="40"/>
      <c r="C116" s="41"/>
      <c r="D116" s="40"/>
      <c r="E116" s="51"/>
      <c r="F116" s="41"/>
      <c r="G116" s="51"/>
      <c r="H116" s="41"/>
      <c r="I116" s="41"/>
      <c r="J116" s="41"/>
      <c r="K116" s="39" t="s">
        <v>149</v>
      </c>
      <c r="L116" s="47" t="s">
        <v>152</v>
      </c>
      <c r="M116" s="47">
        <v>6500</v>
      </c>
      <c r="N116" s="47">
        <v>2000</v>
      </c>
      <c r="O116" s="59">
        <v>18</v>
      </c>
      <c r="P116" s="59"/>
      <c r="Q116" s="47">
        <v>1</v>
      </c>
      <c r="R116" s="7">
        <v>0</v>
      </c>
      <c r="S116" s="48">
        <v>825</v>
      </c>
      <c r="T116" s="49">
        <f>+S116*Q116</f>
        <v>825</v>
      </c>
      <c r="U116" s="50">
        <f>+S116*$U$5</f>
        <v>2722.5</v>
      </c>
      <c r="V116" s="46">
        <f t="shared" ref="V116:V118" si="68">+U116*R116</f>
        <v>0</v>
      </c>
    </row>
    <row r="117" spans="1:23" ht="15.6" x14ac:dyDescent="0.3">
      <c r="A117" s="58"/>
      <c r="B117" s="40"/>
      <c r="C117" s="41"/>
      <c r="D117" s="40"/>
      <c r="E117" s="51"/>
      <c r="F117" s="41"/>
      <c r="G117" s="51"/>
      <c r="H117" s="41"/>
      <c r="I117" s="41"/>
      <c r="J117" s="41"/>
      <c r="K117" s="42" t="s">
        <v>150</v>
      </c>
      <c r="L117" s="43" t="s">
        <v>152</v>
      </c>
      <c r="M117" s="43">
        <v>6500</v>
      </c>
      <c r="N117" s="43">
        <v>2500</v>
      </c>
      <c r="O117" s="62">
        <v>30</v>
      </c>
      <c r="P117" s="62"/>
      <c r="Q117" s="43">
        <v>1</v>
      </c>
      <c r="R117" s="6">
        <v>0</v>
      </c>
      <c r="S117" s="44">
        <v>892</v>
      </c>
      <c r="T117" s="45">
        <f>+S117*Q117</f>
        <v>892</v>
      </c>
      <c r="U117" s="46">
        <f>+S117*$U$5</f>
        <v>2943.6</v>
      </c>
      <c r="V117" s="46">
        <f t="shared" si="68"/>
        <v>0</v>
      </c>
    </row>
    <row r="118" spans="1:23" ht="15.6" x14ac:dyDescent="0.3">
      <c r="A118" s="58"/>
      <c r="B118" s="40"/>
      <c r="C118" s="41"/>
      <c r="D118" s="40"/>
      <c r="E118" s="51"/>
      <c r="F118" s="41"/>
      <c r="G118" s="51"/>
      <c r="H118" s="41"/>
      <c r="I118" s="41"/>
      <c r="J118" s="41"/>
      <c r="K118" s="39" t="s">
        <v>151</v>
      </c>
      <c r="L118" s="47" t="s">
        <v>152</v>
      </c>
      <c r="M118" s="47">
        <v>10000</v>
      </c>
      <c r="N118" s="47">
        <v>6000</v>
      </c>
      <c r="O118" s="59">
        <v>50</v>
      </c>
      <c r="P118" s="59"/>
      <c r="Q118" s="47">
        <v>1</v>
      </c>
      <c r="R118" s="7">
        <v>0</v>
      </c>
      <c r="S118" s="48">
        <v>2268</v>
      </c>
      <c r="T118" s="49">
        <f>+S118*Q118</f>
        <v>2268</v>
      </c>
      <c r="U118" s="50">
        <f>+S118*$U$5</f>
        <v>7484.4</v>
      </c>
      <c r="V118" s="46">
        <f t="shared" si="68"/>
        <v>0</v>
      </c>
      <c r="W118" s="5">
        <f>SUM(V115:V118)</f>
        <v>0</v>
      </c>
    </row>
    <row r="119" spans="1:23" ht="15.6" customHeight="1" x14ac:dyDescent="0.3">
      <c r="A119" s="58"/>
      <c r="B119" s="61" t="s">
        <v>147</v>
      </c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</row>
    <row r="120" spans="1:23" ht="46.95" customHeight="1" x14ac:dyDescent="0.3">
      <c r="A120" s="58"/>
      <c r="B120" s="38" t="s">
        <v>8</v>
      </c>
      <c r="C120" s="26" t="s">
        <v>7</v>
      </c>
      <c r="D120" s="26" t="s">
        <v>6</v>
      </c>
      <c r="E120" s="26" t="s">
        <v>15</v>
      </c>
      <c r="F120" s="26" t="s">
        <v>16</v>
      </c>
      <c r="G120" s="26" t="s">
        <v>17</v>
      </c>
      <c r="H120" s="26" t="s">
        <v>12</v>
      </c>
      <c r="I120" s="26" t="s">
        <v>13</v>
      </c>
      <c r="J120" s="26" t="s">
        <v>14</v>
      </c>
      <c r="K120" s="26" t="s">
        <v>162</v>
      </c>
      <c r="L120" s="26" t="s">
        <v>169</v>
      </c>
      <c r="M120" s="26" t="s">
        <v>171</v>
      </c>
      <c r="N120" s="26" t="s">
        <v>172</v>
      </c>
      <c r="O120" s="60" t="s">
        <v>173</v>
      </c>
      <c r="P120" s="60"/>
      <c r="Q120" s="26" t="s">
        <v>167</v>
      </c>
      <c r="R120" s="26" t="s">
        <v>167</v>
      </c>
      <c r="S120" s="26" t="s">
        <v>11</v>
      </c>
      <c r="T120" s="26" t="s">
        <v>174</v>
      </c>
      <c r="U120" s="26" t="s">
        <v>170</v>
      </c>
      <c r="V120" s="26" t="s">
        <v>168</v>
      </c>
    </row>
    <row r="121" spans="1:23" ht="15.75" customHeight="1" x14ac:dyDescent="0.3">
      <c r="A121" s="58"/>
      <c r="B121" s="52" t="s">
        <v>137</v>
      </c>
      <c r="C121" s="52" t="s">
        <v>139</v>
      </c>
      <c r="D121" s="52" t="s">
        <v>140</v>
      </c>
      <c r="E121" s="52" t="s">
        <v>141</v>
      </c>
      <c r="F121" s="52" t="s">
        <v>138</v>
      </c>
      <c r="G121" s="52">
        <f>583/10</f>
        <v>58.3</v>
      </c>
      <c r="H121" s="52">
        <f>6791/19*2</f>
        <v>714.84210526315792</v>
      </c>
      <c r="I121" s="52">
        <f>4544/18</f>
        <v>252.44444444444446</v>
      </c>
      <c r="J121" s="52">
        <f>5425/18</f>
        <v>301.38888888888891</v>
      </c>
      <c r="K121" s="42" t="s">
        <v>142</v>
      </c>
      <c r="L121" s="43" t="s">
        <v>145</v>
      </c>
      <c r="M121" s="43">
        <v>4500</v>
      </c>
      <c r="N121" s="43">
        <v>4000</v>
      </c>
      <c r="O121" s="62" t="s">
        <v>144</v>
      </c>
      <c r="P121" s="62"/>
      <c r="Q121" s="43">
        <v>1</v>
      </c>
      <c r="R121" s="6">
        <v>0</v>
      </c>
      <c r="S121" s="44">
        <v>1458.2</v>
      </c>
      <c r="T121" s="45">
        <f t="shared" ref="T121" si="69">+S121*Q121</f>
        <v>1458.2</v>
      </c>
      <c r="U121" s="46">
        <f t="shared" ref="U121" si="70">+S121*$U$5</f>
        <v>4812.0599999999995</v>
      </c>
      <c r="V121" s="46">
        <f>+U121*R121</f>
        <v>0</v>
      </c>
    </row>
    <row r="122" spans="1:23" ht="15.75" customHeight="1" x14ac:dyDescent="0.3">
      <c r="A122" s="58"/>
      <c r="B122" s="52" t="s">
        <v>137</v>
      </c>
      <c r="C122" s="52" t="s">
        <v>139</v>
      </c>
      <c r="D122" s="52" t="s">
        <v>140</v>
      </c>
      <c r="E122" s="52" t="s">
        <v>141</v>
      </c>
      <c r="F122" s="52" t="s">
        <v>138</v>
      </c>
      <c r="G122" s="52">
        <f>583/10</f>
        <v>58.3</v>
      </c>
      <c r="H122" s="52">
        <f>6791/19*1</f>
        <v>357.42105263157896</v>
      </c>
      <c r="I122" s="52">
        <f>4544/18</f>
        <v>252.44444444444446</v>
      </c>
      <c r="J122" s="52">
        <f>5425/18</f>
        <v>301.38888888888891</v>
      </c>
      <c r="K122" s="39" t="s">
        <v>143</v>
      </c>
      <c r="L122" s="47" t="s">
        <v>146</v>
      </c>
      <c r="M122" s="47">
        <v>4500</v>
      </c>
      <c r="N122" s="47">
        <v>4000</v>
      </c>
      <c r="O122" s="59" t="s">
        <v>144</v>
      </c>
      <c r="P122" s="59"/>
      <c r="Q122" s="47">
        <v>1</v>
      </c>
      <c r="R122" s="7">
        <v>0</v>
      </c>
      <c r="S122" s="48">
        <v>1100.8</v>
      </c>
      <c r="T122" s="49">
        <f t="shared" ref="T122" si="71">+S122*Q122</f>
        <v>1100.8</v>
      </c>
      <c r="U122" s="50">
        <f t="shared" ref="U122" si="72">+S122*$U$5</f>
        <v>3632.64</v>
      </c>
      <c r="V122" s="46">
        <f>+U122*R122</f>
        <v>0</v>
      </c>
      <c r="W122" s="5">
        <f>SUM(V121:V122)</f>
        <v>0</v>
      </c>
    </row>
    <row r="123" spans="1:23" ht="15.6" customHeight="1" x14ac:dyDescent="0.3">
      <c r="A123" s="58"/>
      <c r="B123" s="61" t="s">
        <v>147</v>
      </c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</row>
    <row r="124" spans="1:23" ht="15.6" x14ac:dyDescent="0.3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</row>
    <row r="125" spans="1:23" ht="15.6" x14ac:dyDescent="0.3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68" t="s">
        <v>175</v>
      </c>
      <c r="Q125" s="68"/>
      <c r="R125" s="68"/>
      <c r="S125" s="68"/>
      <c r="T125" s="68"/>
      <c r="U125" s="69">
        <f>SUM(W9:W122)</f>
        <v>0</v>
      </c>
      <c r="V125" s="69"/>
    </row>
    <row r="126" spans="1:23" ht="15.6" x14ac:dyDescent="0.3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68" t="s">
        <v>176</v>
      </c>
      <c r="Q126" s="68"/>
      <c r="R126" s="68"/>
      <c r="S126" s="68"/>
      <c r="T126" s="68"/>
      <c r="U126" s="69">
        <f>+U125*22%</f>
        <v>0</v>
      </c>
      <c r="V126" s="69"/>
    </row>
    <row r="127" spans="1:23" ht="15.6" x14ac:dyDescent="0.3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68" t="s">
        <v>177</v>
      </c>
      <c r="Q127" s="68"/>
      <c r="R127" s="68"/>
      <c r="S127" s="68"/>
      <c r="T127" s="68"/>
      <c r="U127" s="69">
        <f>+U126+U125</f>
        <v>0</v>
      </c>
      <c r="V127" s="69"/>
    </row>
    <row r="128" spans="1:23" ht="15.6" x14ac:dyDescent="0.3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</row>
    <row r="129" spans="1:22" ht="15.6" x14ac:dyDescent="0.3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</row>
    <row r="130" spans="1:22" ht="15.6" x14ac:dyDescent="0.3">
      <c r="A130" s="55" t="s">
        <v>154</v>
      </c>
      <c r="B130" s="56"/>
      <c r="C130" s="56"/>
      <c r="D130" s="56"/>
      <c r="E130" s="56"/>
      <c r="F130" s="56"/>
      <c r="G130" s="56"/>
      <c r="H130" s="56"/>
      <c r="I130" s="56"/>
      <c r="J130" s="56"/>
      <c r="K130" s="65" t="s">
        <v>155</v>
      </c>
      <c r="L130" s="65"/>
      <c r="M130" s="65"/>
      <c r="N130" s="54"/>
      <c r="O130" s="54"/>
      <c r="P130" s="54"/>
      <c r="Q130" s="54"/>
      <c r="R130" s="54"/>
      <c r="S130" s="54"/>
      <c r="T130" s="54"/>
      <c r="U130" s="54"/>
      <c r="V130" s="54"/>
    </row>
    <row r="131" spans="1:22" x14ac:dyDescent="0.3">
      <c r="A131" s="55" t="s">
        <v>156</v>
      </c>
      <c r="B131" s="55"/>
      <c r="C131" s="55"/>
      <c r="D131" s="55"/>
      <c r="E131" s="55"/>
      <c r="F131" s="55"/>
      <c r="G131" s="55"/>
      <c r="H131" s="55"/>
      <c r="I131" s="55"/>
      <c r="J131" s="55"/>
      <c r="K131" s="66" t="s">
        <v>157</v>
      </c>
      <c r="L131" s="66"/>
      <c r="M131" s="66"/>
      <c r="N131" s="12"/>
      <c r="O131" s="12"/>
      <c r="P131" s="12"/>
      <c r="Q131" s="12"/>
      <c r="R131" s="12"/>
      <c r="S131" s="12"/>
      <c r="T131" s="12"/>
      <c r="U131" s="12"/>
      <c r="V131" s="12"/>
    </row>
    <row r="132" spans="1:22" x14ac:dyDescent="0.3">
      <c r="A132" s="55" t="s">
        <v>158</v>
      </c>
      <c r="B132" s="55"/>
      <c r="C132" s="55"/>
      <c r="D132" s="55"/>
      <c r="E132" s="55"/>
      <c r="F132" s="55"/>
      <c r="G132" s="55"/>
      <c r="H132" s="55"/>
      <c r="I132" s="55"/>
      <c r="J132" s="55"/>
      <c r="K132" s="66" t="s">
        <v>159</v>
      </c>
      <c r="L132" s="66"/>
      <c r="M132" s="66"/>
      <c r="N132" s="12"/>
      <c r="O132" s="12"/>
      <c r="P132" s="12"/>
      <c r="Q132" s="12"/>
      <c r="R132" s="12"/>
      <c r="S132" s="12"/>
      <c r="T132" s="12"/>
      <c r="U132" s="12"/>
      <c r="V132" s="12"/>
    </row>
    <row r="133" spans="1:22" x14ac:dyDescent="0.3">
      <c r="A133" s="57" t="s">
        <v>160</v>
      </c>
      <c r="B133" s="57"/>
      <c r="C133" s="57"/>
      <c r="D133" s="57"/>
      <c r="E133" s="57"/>
      <c r="F133" s="57"/>
      <c r="G133" s="57"/>
      <c r="H133" s="57"/>
      <c r="I133" s="57"/>
      <c r="J133" s="57"/>
      <c r="K133" s="66" t="s">
        <v>161</v>
      </c>
      <c r="L133" s="66"/>
      <c r="M133" s="66"/>
      <c r="N133" s="12"/>
      <c r="O133" s="12"/>
      <c r="P133" s="12"/>
      <c r="Q133" s="12"/>
      <c r="R133" s="12"/>
      <c r="S133" s="12"/>
      <c r="T133" s="12"/>
      <c r="U133" s="12"/>
      <c r="V133" s="12"/>
    </row>
    <row r="134" spans="1:22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</sheetData>
  <sheetProtection algorithmName="SHA-512" hashValue="nrkwpUDI92sj1AH1s90/btfpnJCdSbqCwEBreM93ayW4HoZ+IWvi4lB55aRLbbV7AAvm1mfXW6SnKacE+2X4CQ==" saltValue="FwtY+60qp3mXCdxKO/eOkg==" spinCount="100000" sheet="1" objects="1" scenarios="1" selectLockedCells="1"/>
  <mergeCells count="34">
    <mergeCell ref="K130:M130"/>
    <mergeCell ref="K131:M131"/>
    <mergeCell ref="K132:M132"/>
    <mergeCell ref="K133:M133"/>
    <mergeCell ref="K2:V4"/>
    <mergeCell ref="O121:P121"/>
    <mergeCell ref="O120:P120"/>
    <mergeCell ref="B119:V119"/>
    <mergeCell ref="B113:V113"/>
    <mergeCell ref="P125:T125"/>
    <mergeCell ref="P126:T126"/>
    <mergeCell ref="P127:T127"/>
    <mergeCell ref="U125:V125"/>
    <mergeCell ref="U126:V126"/>
    <mergeCell ref="U127:V127"/>
    <mergeCell ref="A2:A4"/>
    <mergeCell ref="K7:V7"/>
    <mergeCell ref="A78:A95"/>
    <mergeCell ref="A8:A22"/>
    <mergeCell ref="A23:A33"/>
    <mergeCell ref="A34:A65"/>
    <mergeCell ref="A66:A77"/>
    <mergeCell ref="B77:V77"/>
    <mergeCell ref="B95:V95"/>
    <mergeCell ref="A96:A113"/>
    <mergeCell ref="A114:A119"/>
    <mergeCell ref="O122:P122"/>
    <mergeCell ref="O114:P114"/>
    <mergeCell ref="B123:V123"/>
    <mergeCell ref="O115:P115"/>
    <mergeCell ref="O116:P116"/>
    <mergeCell ref="O117:P117"/>
    <mergeCell ref="O118:P118"/>
    <mergeCell ref="A120:A123"/>
  </mergeCells>
  <phoneticPr fontId="3" type="noConversion"/>
  <conditionalFormatting sqref="K9:V9">
    <cfRule type="expression" dxfId="8" priority="29">
      <formula>$R9&gt;0</formula>
    </cfRule>
  </conditionalFormatting>
  <conditionalFormatting sqref="K121:O122 Q121:V122">
    <cfRule type="expression" dxfId="7" priority="1">
      <formula>$R121&gt;0</formula>
    </cfRule>
  </conditionalFormatting>
  <conditionalFormatting sqref="K10:V22">
    <cfRule type="expression" dxfId="6" priority="8">
      <formula>$R10&gt;0</formula>
    </cfRule>
  </conditionalFormatting>
  <conditionalFormatting sqref="K24:V33">
    <cfRule type="expression" dxfId="5" priority="7">
      <formula>$R24&gt;0</formula>
    </cfRule>
  </conditionalFormatting>
  <conditionalFormatting sqref="K35:V65">
    <cfRule type="expression" dxfId="4" priority="6">
      <formula>$R35&gt;0</formula>
    </cfRule>
  </conditionalFormatting>
  <conditionalFormatting sqref="K67:V76">
    <cfRule type="expression" dxfId="3" priority="5">
      <formula>$R67&gt;0</formula>
    </cfRule>
  </conditionalFormatting>
  <conditionalFormatting sqref="K79:V94">
    <cfRule type="expression" dxfId="2" priority="4">
      <formula>$R79&gt;0</formula>
    </cfRule>
  </conditionalFormatting>
  <conditionalFormatting sqref="K97:V112">
    <cfRule type="expression" dxfId="1" priority="3">
      <formula>$R97&gt;0</formula>
    </cfRule>
  </conditionalFormatting>
  <conditionalFormatting sqref="K115:O118 Q115:V118">
    <cfRule type="expression" dxfId="0" priority="2">
      <formula>$R115&gt;0</formula>
    </cfRule>
  </conditionalFormatting>
  <pageMargins left="0.25" right="0.25" top="0.75" bottom="0.75" header="0.3" footer="0.3"/>
  <pageSetup paperSize="9" scale="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9"/>
  <sheetViews>
    <sheetView showGridLines="0" showRowColHeaders="0" topLeftCell="A4" zoomScale="90" zoomScaleNormal="90" workbookViewId="0">
      <selection activeCell="I6" sqref="I6"/>
    </sheetView>
  </sheetViews>
  <sheetFormatPr defaultRowHeight="14.4" x14ac:dyDescent="0.3"/>
  <cols>
    <col min="1" max="1" width="2.33203125" customWidth="1"/>
    <col min="3" max="3" width="12.33203125" customWidth="1"/>
    <col min="4" max="4" width="22.109375" customWidth="1"/>
    <col min="5" max="5" width="13.44140625" customWidth="1"/>
    <col min="6" max="6" width="14" customWidth="1"/>
    <col min="7" max="7" width="19" customWidth="1"/>
    <col min="8" max="8" width="17.6640625" customWidth="1"/>
    <col min="9" max="14" width="12.33203125" customWidth="1"/>
  </cols>
  <sheetData>
    <row r="1" spans="2:14" ht="10.5" customHeight="1" x14ac:dyDescent="0.3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4" ht="46.8" x14ac:dyDescent="0.3">
      <c r="B2" s="12"/>
      <c r="C2" s="26" t="s">
        <v>162</v>
      </c>
      <c r="D2" s="26" t="s">
        <v>169</v>
      </c>
      <c r="E2" s="26" t="s">
        <v>163</v>
      </c>
      <c r="F2" s="26" t="s">
        <v>164</v>
      </c>
      <c r="G2" s="26" t="s">
        <v>166</v>
      </c>
      <c r="H2" s="26" t="s">
        <v>165</v>
      </c>
      <c r="I2" s="26" t="s">
        <v>167</v>
      </c>
      <c r="J2" s="26" t="s">
        <v>174</v>
      </c>
      <c r="K2" s="26" t="s">
        <v>170</v>
      </c>
      <c r="L2" s="26" t="s">
        <v>168</v>
      </c>
    </row>
    <row r="3" spans="2:14" ht="30.75" customHeight="1" x14ac:dyDescent="0.3">
      <c r="B3" s="27">
        <v>1</v>
      </c>
      <c r="C3" s="28" t="str">
        <f>IFERROR(VLOOKUP($B3,Foglio3!$K$9:$V$111,Foglio3!$M$8,FALSE),"")</f>
        <v/>
      </c>
      <c r="D3" s="29" t="str">
        <f>IFERROR(VLOOKUP($B3,Foglio3!$K$9:$V$111,Foglio3!$N$8,FALSE),"")</f>
        <v/>
      </c>
      <c r="E3" s="30" t="str">
        <f>IFERROR(VLOOKUP($B3,Foglio3!$K$9:$V$111,Foglio3!$O$8,FALSE),"")</f>
        <v/>
      </c>
      <c r="F3" s="30" t="str">
        <f>IFERROR(VLOOKUP($B3,Foglio3!$K$9:$V$111,Foglio3!$P$8,FALSE),"")</f>
        <v/>
      </c>
      <c r="G3" s="31" t="str">
        <f>IFERROR(VLOOKUP($B3,Foglio3!$K$9:$V$111,Foglio3!$Q$8,FALSE),"")</f>
        <v/>
      </c>
      <c r="H3" s="31" t="str">
        <f>IFERROR(VLOOKUP($B3,Foglio3!$K$9:$V$111,Foglio3!$R$8,FALSE),"")</f>
        <v/>
      </c>
      <c r="I3" s="29" t="str">
        <f>IFERROR(VLOOKUP($B3,Foglio3!$K$9:$V$111,Foglio3!$S$8,FALSE),"")</f>
        <v/>
      </c>
      <c r="J3" s="32" t="str">
        <f>IFERROR(VLOOKUP($B3,Foglio3!$K$9:$V$111,Foglio3!$T$8,FALSE),"")</f>
        <v/>
      </c>
      <c r="K3" s="33" t="str">
        <f>IFERROR(VLOOKUP($B3,Foglio3!$K$9:$V$111,Foglio3!$U$8,FALSE),"")</f>
        <v/>
      </c>
      <c r="L3" s="33" t="str">
        <f>IFERROR(VLOOKUP($B3,Foglio3!$K$9:$V$111,Foglio3!$V$8,FALSE),"")</f>
        <v/>
      </c>
      <c r="M3" s="8"/>
      <c r="N3" s="8"/>
    </row>
    <row r="4" spans="2:14" ht="30.75" customHeight="1" x14ac:dyDescent="0.3">
      <c r="B4" s="27">
        <f>B3+1</f>
        <v>2</v>
      </c>
      <c r="C4" s="28" t="str">
        <f>IFERROR(VLOOKUP($B4,Foglio3!$K$9:$V$111,Foglio3!$M$8,FALSE),"")</f>
        <v/>
      </c>
      <c r="D4" s="29" t="str">
        <f>IFERROR(VLOOKUP($B4,Foglio3!$K$9:$V$111,Foglio3!$N$8,FALSE),"")</f>
        <v/>
      </c>
      <c r="E4" s="30" t="str">
        <f>IFERROR(VLOOKUP($B4,Foglio3!$K$9:$V$111,Foglio3!$O$8,FALSE),"")</f>
        <v/>
      </c>
      <c r="F4" s="30" t="str">
        <f>IFERROR(VLOOKUP($B4,Foglio3!$K$9:$V$111,Foglio3!$P$8,FALSE),"")</f>
        <v/>
      </c>
      <c r="G4" s="31" t="str">
        <f>IFERROR(VLOOKUP($B4,Foglio3!$K$9:$V$111,Foglio3!$Q$8,FALSE),"")</f>
        <v/>
      </c>
      <c r="H4" s="31" t="str">
        <f>IFERROR(VLOOKUP($B4,Foglio3!$K$9:$V$111,Foglio3!$R$8,FALSE),"")</f>
        <v/>
      </c>
      <c r="I4" s="29" t="str">
        <f>IFERROR(VLOOKUP($B4,Foglio3!$K$9:$V$111,Foglio3!$S$8,FALSE),"")</f>
        <v/>
      </c>
      <c r="J4" s="32" t="str">
        <f>IFERROR(VLOOKUP($B4,Foglio3!$K$9:$V$111,Foglio3!$T$8,FALSE),"")</f>
        <v/>
      </c>
      <c r="K4" s="33" t="str">
        <f>IFERROR(VLOOKUP($B4,Foglio3!$K$9:$V$111,Foglio3!$U$8,FALSE),"")</f>
        <v/>
      </c>
      <c r="L4" s="33" t="str">
        <f>IFERROR(VLOOKUP($B4,Foglio3!$K$9:$V$111,Foglio3!$V$8,FALSE),"")</f>
        <v/>
      </c>
    </row>
    <row r="5" spans="2:14" ht="30.75" customHeight="1" x14ac:dyDescent="0.3">
      <c r="B5" s="27">
        <f t="shared" ref="B5:B27" si="0">B4+1</f>
        <v>3</v>
      </c>
      <c r="C5" s="28" t="str">
        <f>IFERROR(VLOOKUP($B5,Foglio3!$K$9:$V$111,Foglio3!$M$8,FALSE),"")</f>
        <v/>
      </c>
      <c r="D5" s="29" t="str">
        <f>IFERROR(VLOOKUP($B5,Foglio3!$K$9:$V$111,Foglio3!$N$8,FALSE),"")</f>
        <v/>
      </c>
      <c r="E5" s="30" t="str">
        <f>IFERROR(VLOOKUP($B5,Foglio3!$K$9:$V$111,Foglio3!$O$8,FALSE),"")</f>
        <v/>
      </c>
      <c r="F5" s="30" t="str">
        <f>IFERROR(VLOOKUP($B5,Foglio3!$K$9:$V$111,Foglio3!$P$8,FALSE),"")</f>
        <v/>
      </c>
      <c r="G5" s="31" t="str">
        <f>IFERROR(VLOOKUP($B5,Foglio3!$K$9:$V$111,Foglio3!$Q$8,FALSE),"")</f>
        <v/>
      </c>
      <c r="H5" s="31" t="str">
        <f>IFERROR(VLOOKUP($B5,Foglio3!$K$9:$V$111,Foglio3!$R$8,FALSE),"")</f>
        <v/>
      </c>
      <c r="I5" s="29" t="str">
        <f>IFERROR(VLOOKUP($B5,Foglio3!$K$9:$V$111,Foglio3!$S$8,FALSE),"")</f>
        <v/>
      </c>
      <c r="J5" s="32" t="str">
        <f>IFERROR(VLOOKUP($B5,Foglio3!$K$9:$V$111,Foglio3!$T$8,FALSE),"")</f>
        <v/>
      </c>
      <c r="K5" s="33" t="str">
        <f>IFERROR(VLOOKUP($B5,Foglio3!$K$9:$V$111,Foglio3!$U$8,FALSE),"")</f>
        <v/>
      </c>
      <c r="L5" s="33" t="str">
        <f>IFERROR(VLOOKUP($B5,Foglio3!$K$9:$V$111,Foglio3!$V$8,FALSE),"")</f>
        <v/>
      </c>
    </row>
    <row r="6" spans="2:14" ht="30.75" customHeight="1" x14ac:dyDescent="0.3">
      <c r="B6" s="27">
        <f t="shared" si="0"/>
        <v>4</v>
      </c>
      <c r="C6" s="28" t="str">
        <f>IFERROR(VLOOKUP($B6,Foglio3!$K$9:$V$111,Foglio3!$M$8,FALSE),"")</f>
        <v/>
      </c>
      <c r="D6" s="29" t="str">
        <f>IFERROR(VLOOKUP($B6,Foglio3!$K$9:$V$111,Foglio3!$N$8,FALSE),"")</f>
        <v/>
      </c>
      <c r="E6" s="30" t="str">
        <f>IFERROR(VLOOKUP($B6,Foglio3!$K$9:$V$111,Foglio3!$O$8,FALSE),"")</f>
        <v/>
      </c>
      <c r="F6" s="30" t="str">
        <f>IFERROR(VLOOKUP($B6,Foglio3!$K$9:$V$111,Foglio3!$P$8,FALSE),"")</f>
        <v/>
      </c>
      <c r="G6" s="31" t="str">
        <f>IFERROR(VLOOKUP($B6,Foglio3!$K$9:$V$111,Foglio3!$Q$8,FALSE),"")</f>
        <v/>
      </c>
      <c r="H6" s="31" t="str">
        <f>IFERROR(VLOOKUP($B6,Foglio3!$K$9:$V$111,Foglio3!$R$8,FALSE),"")</f>
        <v/>
      </c>
      <c r="I6" s="29" t="str">
        <f>IFERROR(VLOOKUP($B6,Foglio3!$K$9:$V$111,Foglio3!$S$8,FALSE),"")</f>
        <v/>
      </c>
      <c r="J6" s="32" t="str">
        <f>IFERROR(VLOOKUP($B6,Foglio3!$K$9:$V$111,Foglio3!$T$8,FALSE),"")</f>
        <v/>
      </c>
      <c r="K6" s="33" t="str">
        <f>IFERROR(VLOOKUP($B6,Foglio3!$K$9:$V$111,Foglio3!$U$8,FALSE),"")</f>
        <v/>
      </c>
      <c r="L6" s="33" t="str">
        <f>IFERROR(VLOOKUP($B6,Foglio3!$K$9:$V$111,Foglio3!$V$8,FALSE),"")</f>
        <v/>
      </c>
    </row>
    <row r="7" spans="2:14" ht="30.75" customHeight="1" x14ac:dyDescent="0.3">
      <c r="B7" s="27">
        <f t="shared" si="0"/>
        <v>5</v>
      </c>
      <c r="C7" s="28" t="str">
        <f>IFERROR(VLOOKUP($B7,Foglio3!$K$9:$V$111,Foglio3!$M$8,FALSE),"")</f>
        <v/>
      </c>
      <c r="D7" s="29" t="str">
        <f>IFERROR(VLOOKUP($B7,Foglio3!$K$9:$V$111,Foglio3!$N$8,FALSE),"")</f>
        <v/>
      </c>
      <c r="E7" s="30" t="str">
        <f>IFERROR(VLOOKUP($B7,Foglio3!$K$9:$V$111,Foglio3!$O$8,FALSE),"")</f>
        <v/>
      </c>
      <c r="F7" s="30" t="str">
        <f>IFERROR(VLOOKUP($B7,Foglio3!$K$9:$V$111,Foglio3!$P$8,FALSE),"")</f>
        <v/>
      </c>
      <c r="G7" s="31" t="str">
        <f>IFERROR(VLOOKUP($B7,Foglio3!$K$9:$V$111,Foglio3!$Q$8,FALSE),"")</f>
        <v/>
      </c>
      <c r="H7" s="31" t="str">
        <f>IFERROR(VLOOKUP($B7,Foglio3!$K$9:$V$111,Foglio3!$R$8,FALSE),"")</f>
        <v/>
      </c>
      <c r="I7" s="29" t="str">
        <f>IFERROR(VLOOKUP($B7,Foglio3!$K$9:$V$111,Foglio3!$S$8,FALSE),"")</f>
        <v/>
      </c>
      <c r="J7" s="32" t="str">
        <f>IFERROR(VLOOKUP($B7,Foglio3!$K$9:$V$111,Foglio3!$T$8,FALSE),"")</f>
        <v/>
      </c>
      <c r="K7" s="33" t="str">
        <f>IFERROR(VLOOKUP($B7,Foglio3!$K$9:$V$111,Foglio3!$U$8,FALSE),"")</f>
        <v/>
      </c>
      <c r="L7" s="33" t="str">
        <f>IFERROR(VLOOKUP($B7,Foglio3!$K$9:$V$111,Foglio3!$V$8,FALSE),"")</f>
        <v/>
      </c>
    </row>
    <row r="8" spans="2:14" ht="30.75" customHeight="1" x14ac:dyDescent="0.3">
      <c r="B8" s="27">
        <f t="shared" si="0"/>
        <v>6</v>
      </c>
      <c r="C8" s="28" t="str">
        <f>IFERROR(VLOOKUP($B8,Foglio3!$K$9:$V$111,Foglio3!$M$8,FALSE),"")</f>
        <v/>
      </c>
      <c r="D8" s="29" t="str">
        <f>IFERROR(VLOOKUP($B8,Foglio3!$K$9:$V$111,Foglio3!$N$8,FALSE),"")</f>
        <v/>
      </c>
      <c r="E8" s="30" t="str">
        <f>IFERROR(VLOOKUP($B8,Foglio3!$K$9:$V$111,Foglio3!$O$8,FALSE),"")</f>
        <v/>
      </c>
      <c r="F8" s="30" t="str">
        <f>IFERROR(VLOOKUP($B8,Foglio3!$K$9:$V$111,Foglio3!$P$8,FALSE),"")</f>
        <v/>
      </c>
      <c r="G8" s="31" t="str">
        <f>IFERROR(VLOOKUP($B8,Foglio3!$K$9:$V$111,Foglio3!$Q$8,FALSE),"")</f>
        <v/>
      </c>
      <c r="H8" s="31" t="str">
        <f>IFERROR(VLOOKUP($B8,Foglio3!$K$9:$V$111,Foglio3!$R$8,FALSE),"")</f>
        <v/>
      </c>
      <c r="I8" s="29" t="str">
        <f>IFERROR(VLOOKUP($B8,Foglio3!$K$9:$V$111,Foglio3!$S$8,FALSE),"")</f>
        <v/>
      </c>
      <c r="J8" s="32" t="str">
        <f>IFERROR(VLOOKUP($B8,Foglio3!$K$9:$V$111,Foglio3!$T$8,FALSE),"")</f>
        <v/>
      </c>
      <c r="K8" s="33" t="str">
        <f>IFERROR(VLOOKUP($B8,Foglio3!$K$9:$V$111,Foglio3!$U$8,FALSE),"")</f>
        <v/>
      </c>
      <c r="L8" s="33" t="str">
        <f>IFERROR(VLOOKUP($B8,Foglio3!$K$9:$V$111,Foglio3!$V$8,FALSE),"")</f>
        <v/>
      </c>
    </row>
    <row r="9" spans="2:14" ht="30.75" customHeight="1" x14ac:dyDescent="0.3">
      <c r="B9" s="27">
        <f t="shared" si="0"/>
        <v>7</v>
      </c>
      <c r="C9" s="28" t="str">
        <f>IFERROR(VLOOKUP($B9,Foglio3!$K$9:$V$111,Foglio3!$M$8,FALSE),"")</f>
        <v/>
      </c>
      <c r="D9" s="29" t="str">
        <f>IFERROR(VLOOKUP($B9,Foglio3!$K$9:$V$111,Foglio3!$N$8,FALSE),"")</f>
        <v/>
      </c>
      <c r="E9" s="30" t="str">
        <f>IFERROR(VLOOKUP($B9,Foglio3!$K$9:$V$111,Foglio3!$O$8,FALSE),"")</f>
        <v/>
      </c>
      <c r="F9" s="30" t="str">
        <f>IFERROR(VLOOKUP($B9,Foglio3!$K$9:$V$111,Foglio3!$P$8,FALSE),"")</f>
        <v/>
      </c>
      <c r="G9" s="31" t="str">
        <f>IFERROR(VLOOKUP($B9,Foglio3!$K$9:$V$111,Foglio3!$Q$8,FALSE),"")</f>
        <v/>
      </c>
      <c r="H9" s="31" t="str">
        <f>IFERROR(VLOOKUP($B9,Foglio3!$K$9:$V$111,Foglio3!$R$8,FALSE),"")</f>
        <v/>
      </c>
      <c r="I9" s="29" t="str">
        <f>IFERROR(VLOOKUP($B9,Foglio3!$K$9:$V$111,Foglio3!$S$8,FALSE),"")</f>
        <v/>
      </c>
      <c r="J9" s="32" t="str">
        <f>IFERROR(VLOOKUP($B9,Foglio3!$K$9:$V$111,Foglio3!$T$8,FALSE),"")</f>
        <v/>
      </c>
      <c r="K9" s="33" t="str">
        <f>IFERROR(VLOOKUP($B9,Foglio3!$K$9:$V$111,Foglio3!$U$8,FALSE),"")</f>
        <v/>
      </c>
      <c r="L9" s="33" t="str">
        <f>IFERROR(VLOOKUP($B9,Foglio3!$K$9:$V$111,Foglio3!$V$8,FALSE),"")</f>
        <v/>
      </c>
    </row>
    <row r="10" spans="2:14" ht="30.75" customHeight="1" x14ac:dyDescent="0.3">
      <c r="B10" s="27">
        <f t="shared" si="0"/>
        <v>8</v>
      </c>
      <c r="C10" s="28" t="str">
        <f>IFERROR(VLOOKUP($B10,Foglio3!$K$9:$V$111,Foglio3!$M$8,FALSE),"")</f>
        <v/>
      </c>
      <c r="D10" s="29" t="str">
        <f>IFERROR(VLOOKUP($B10,Foglio3!$K$9:$V$111,Foglio3!$N$8,FALSE),"")</f>
        <v/>
      </c>
      <c r="E10" s="30" t="str">
        <f>IFERROR(VLOOKUP($B10,Foglio3!$K$9:$V$111,Foglio3!$O$8,FALSE),"")</f>
        <v/>
      </c>
      <c r="F10" s="30" t="str">
        <f>IFERROR(VLOOKUP($B10,Foglio3!$K$9:$V$111,Foglio3!$P$8,FALSE),"")</f>
        <v/>
      </c>
      <c r="G10" s="31" t="str">
        <f>IFERROR(VLOOKUP($B10,Foglio3!$K$9:$V$111,Foglio3!$Q$8,FALSE),"")</f>
        <v/>
      </c>
      <c r="H10" s="31" t="str">
        <f>IFERROR(VLOOKUP($B10,Foglio3!$K$9:$V$111,Foglio3!$R$8,FALSE),"")</f>
        <v/>
      </c>
      <c r="I10" s="29" t="str">
        <f>IFERROR(VLOOKUP($B10,Foglio3!$K$9:$V$111,Foglio3!$S$8,FALSE),"")</f>
        <v/>
      </c>
      <c r="J10" s="32" t="str">
        <f>IFERROR(VLOOKUP($B10,Foglio3!$K$9:$V$111,Foglio3!$T$8,FALSE),"")</f>
        <v/>
      </c>
      <c r="K10" s="33" t="str">
        <f>IFERROR(VLOOKUP($B10,Foglio3!$K$9:$V$111,Foglio3!$U$8,FALSE),"")</f>
        <v/>
      </c>
      <c r="L10" s="33" t="str">
        <f>IFERROR(VLOOKUP($B10,Foglio3!$K$9:$V$111,Foglio3!$V$8,FALSE),"")</f>
        <v/>
      </c>
    </row>
    <row r="11" spans="2:14" ht="30.75" customHeight="1" x14ac:dyDescent="0.3">
      <c r="B11" s="27">
        <f t="shared" si="0"/>
        <v>9</v>
      </c>
      <c r="C11" s="28" t="str">
        <f>IFERROR(VLOOKUP($B11,Foglio3!$K$9:$V$111,Foglio3!$M$8,FALSE),"")</f>
        <v/>
      </c>
      <c r="D11" s="29" t="str">
        <f>IFERROR(VLOOKUP($B11,Foglio3!$K$9:$V$111,Foglio3!$N$8,FALSE),"")</f>
        <v/>
      </c>
      <c r="E11" s="30" t="str">
        <f>IFERROR(VLOOKUP($B11,Foglio3!$K$9:$V$111,Foglio3!$O$8,FALSE),"")</f>
        <v/>
      </c>
      <c r="F11" s="30" t="str">
        <f>IFERROR(VLOOKUP($B11,Foglio3!$K$9:$V$111,Foglio3!$P$8,FALSE),"")</f>
        <v/>
      </c>
      <c r="G11" s="31" t="str">
        <f>IFERROR(VLOOKUP($B11,Foglio3!$K$9:$V$111,Foglio3!$Q$8,FALSE),"")</f>
        <v/>
      </c>
      <c r="H11" s="31" t="str">
        <f>IFERROR(VLOOKUP($B11,Foglio3!$K$9:$V$111,Foglio3!$R$8,FALSE),"")</f>
        <v/>
      </c>
      <c r="I11" s="29" t="str">
        <f>IFERROR(VLOOKUP($B11,Foglio3!$K$9:$V$111,Foglio3!$S$8,FALSE),"")</f>
        <v/>
      </c>
      <c r="J11" s="32" t="str">
        <f>IFERROR(VLOOKUP($B11,Foglio3!$K$9:$V$111,Foglio3!$T$8,FALSE),"")</f>
        <v/>
      </c>
      <c r="K11" s="33" t="str">
        <f>IFERROR(VLOOKUP($B11,Foglio3!$K$9:$V$111,Foglio3!$U$8,FALSE),"")</f>
        <v/>
      </c>
      <c r="L11" s="33" t="str">
        <f>IFERROR(VLOOKUP($B11,Foglio3!$K$9:$V$111,Foglio3!$V$8,FALSE),"")</f>
        <v/>
      </c>
    </row>
    <row r="12" spans="2:14" ht="30.75" customHeight="1" x14ac:dyDescent="0.3">
      <c r="B12" s="27">
        <f t="shared" si="0"/>
        <v>10</v>
      </c>
      <c r="C12" s="28" t="str">
        <f>IFERROR(VLOOKUP($B12,Foglio3!$K$9:$V$111,Foglio3!$M$8,FALSE),"")</f>
        <v/>
      </c>
      <c r="D12" s="29" t="str">
        <f>IFERROR(VLOOKUP($B12,Foglio3!$K$9:$V$111,Foglio3!$N$8,FALSE),"")</f>
        <v/>
      </c>
      <c r="E12" s="30" t="str">
        <f>IFERROR(VLOOKUP($B12,Foglio3!$K$9:$V$111,Foglio3!$O$8,FALSE),"")</f>
        <v/>
      </c>
      <c r="F12" s="30" t="str">
        <f>IFERROR(VLOOKUP($B12,Foglio3!$K$9:$V$111,Foglio3!$P$8,FALSE),"")</f>
        <v/>
      </c>
      <c r="G12" s="31" t="str">
        <f>IFERROR(VLOOKUP($B12,Foglio3!$K$9:$V$111,Foglio3!$Q$8,FALSE),"")</f>
        <v/>
      </c>
      <c r="H12" s="31" t="str">
        <f>IFERROR(VLOOKUP($B12,Foglio3!$K$9:$V$111,Foglio3!$R$8,FALSE),"")</f>
        <v/>
      </c>
      <c r="I12" s="29" t="str">
        <f>IFERROR(VLOOKUP($B12,Foglio3!$K$9:$V$111,Foglio3!$S$8,FALSE),"")</f>
        <v/>
      </c>
      <c r="J12" s="32" t="str">
        <f>IFERROR(VLOOKUP($B12,Foglio3!$K$9:$V$111,Foglio3!$T$8,FALSE),"")</f>
        <v/>
      </c>
      <c r="K12" s="33" t="str">
        <f>IFERROR(VLOOKUP($B12,Foglio3!$K$9:$V$111,Foglio3!$U$8,FALSE),"")</f>
        <v/>
      </c>
      <c r="L12" s="33" t="str">
        <f>IFERROR(VLOOKUP($B12,Foglio3!$K$9:$V$111,Foglio3!$V$8,FALSE),"")</f>
        <v/>
      </c>
    </row>
    <row r="13" spans="2:14" ht="30.75" customHeight="1" x14ac:dyDescent="0.3">
      <c r="B13" s="27">
        <f t="shared" si="0"/>
        <v>11</v>
      </c>
      <c r="C13" s="28" t="str">
        <f>IFERROR(VLOOKUP($B13,Foglio3!$K$9:$V$111,Foglio3!$M$8,FALSE),"")</f>
        <v/>
      </c>
      <c r="D13" s="29" t="str">
        <f>IFERROR(VLOOKUP($B13,Foglio3!$K$9:$V$111,Foglio3!$N$8,FALSE),"")</f>
        <v/>
      </c>
      <c r="E13" s="30" t="str">
        <f>IFERROR(VLOOKUP($B13,Foglio3!$K$9:$V$111,Foglio3!$O$8,FALSE),"")</f>
        <v/>
      </c>
      <c r="F13" s="30" t="str">
        <f>IFERROR(VLOOKUP($B13,Foglio3!$K$9:$V$111,Foglio3!$P$8,FALSE),"")</f>
        <v/>
      </c>
      <c r="G13" s="31" t="str">
        <f>IFERROR(VLOOKUP($B13,Foglio3!$K$9:$V$111,Foglio3!$Q$8,FALSE),"")</f>
        <v/>
      </c>
      <c r="H13" s="31" t="str">
        <f>IFERROR(VLOOKUP($B13,Foglio3!$K$9:$V$111,Foglio3!$R$8,FALSE),"")</f>
        <v/>
      </c>
      <c r="I13" s="29" t="str">
        <f>IFERROR(VLOOKUP($B13,Foglio3!$K$9:$V$111,Foglio3!$S$8,FALSE),"")</f>
        <v/>
      </c>
      <c r="J13" s="32" t="str">
        <f>IFERROR(VLOOKUP($B13,Foglio3!$K$9:$V$111,Foglio3!$T$8,FALSE),"")</f>
        <v/>
      </c>
      <c r="K13" s="33" t="str">
        <f>IFERROR(VLOOKUP($B13,Foglio3!$K$9:$V$111,Foglio3!$U$8,FALSE),"")</f>
        <v/>
      </c>
      <c r="L13" s="33" t="str">
        <f>IFERROR(VLOOKUP($B13,Foglio3!$K$9:$V$111,Foglio3!$V$8,FALSE),"")</f>
        <v/>
      </c>
    </row>
    <row r="14" spans="2:14" ht="30.75" customHeight="1" x14ac:dyDescent="0.3">
      <c r="B14" s="27">
        <f t="shared" si="0"/>
        <v>12</v>
      </c>
      <c r="C14" s="28" t="str">
        <f>IFERROR(VLOOKUP($B14,Foglio3!$K$9:$V$111,Foglio3!$M$8,FALSE),"")</f>
        <v/>
      </c>
      <c r="D14" s="29" t="str">
        <f>IFERROR(VLOOKUP($B14,Foglio3!$K$9:$V$111,Foglio3!$N$8,FALSE),"")</f>
        <v/>
      </c>
      <c r="E14" s="30" t="str">
        <f>IFERROR(VLOOKUP($B14,Foglio3!$K$9:$V$111,Foglio3!$O$8,FALSE),"")</f>
        <v/>
      </c>
      <c r="F14" s="30" t="str">
        <f>IFERROR(VLOOKUP($B14,Foglio3!$K$9:$V$111,Foglio3!$P$8,FALSE),"")</f>
        <v/>
      </c>
      <c r="G14" s="31" t="str">
        <f>IFERROR(VLOOKUP($B14,Foglio3!$K$9:$V$111,Foglio3!$Q$8,FALSE),"")</f>
        <v/>
      </c>
      <c r="H14" s="31" t="str">
        <f>IFERROR(VLOOKUP($B14,Foglio3!$K$9:$V$111,Foglio3!$R$8,FALSE),"")</f>
        <v/>
      </c>
      <c r="I14" s="29" t="str">
        <f>IFERROR(VLOOKUP($B14,Foglio3!$K$9:$V$111,Foglio3!$S$8,FALSE),"")</f>
        <v/>
      </c>
      <c r="J14" s="32" t="str">
        <f>IFERROR(VLOOKUP($B14,Foglio3!$K$9:$V$111,Foglio3!$T$8,FALSE),"")</f>
        <v/>
      </c>
      <c r="K14" s="33" t="str">
        <f>IFERROR(VLOOKUP($B14,Foglio3!$K$9:$V$111,Foglio3!$U$8,FALSE),"")</f>
        <v/>
      </c>
      <c r="L14" s="33" t="str">
        <f>IFERROR(VLOOKUP($B14,Foglio3!$K$9:$V$111,Foglio3!$V$8,FALSE),"")</f>
        <v/>
      </c>
    </row>
    <row r="15" spans="2:14" ht="30.75" customHeight="1" x14ac:dyDescent="0.3">
      <c r="B15" s="27">
        <f t="shared" si="0"/>
        <v>13</v>
      </c>
      <c r="C15" s="28" t="str">
        <f>IFERROR(VLOOKUP($B15,Foglio3!$K$9:$V$111,Foglio3!$M$8,FALSE),"")</f>
        <v/>
      </c>
      <c r="D15" s="29" t="str">
        <f>IFERROR(VLOOKUP($B15,Foglio3!$K$9:$V$111,Foglio3!$N$8,FALSE),"")</f>
        <v/>
      </c>
      <c r="E15" s="30" t="str">
        <f>IFERROR(VLOOKUP($B15,Foglio3!$K$9:$V$111,Foglio3!$O$8,FALSE),"")</f>
        <v/>
      </c>
      <c r="F15" s="30" t="str">
        <f>IFERROR(VLOOKUP($B15,Foglio3!$K$9:$V$111,Foglio3!$P$8,FALSE),"")</f>
        <v/>
      </c>
      <c r="G15" s="31" t="str">
        <f>IFERROR(VLOOKUP($B15,Foglio3!$K$9:$V$111,Foglio3!$Q$8,FALSE),"")</f>
        <v/>
      </c>
      <c r="H15" s="31" t="str">
        <f>IFERROR(VLOOKUP($B15,Foglio3!$K$9:$V$111,Foglio3!$R$8,FALSE),"")</f>
        <v/>
      </c>
      <c r="I15" s="29" t="str">
        <f>IFERROR(VLOOKUP($B15,Foglio3!$K$9:$V$111,Foglio3!$S$8,FALSE),"")</f>
        <v/>
      </c>
      <c r="J15" s="32" t="str">
        <f>IFERROR(VLOOKUP($B15,Foglio3!$K$9:$V$111,Foglio3!$T$8,FALSE),"")</f>
        <v/>
      </c>
      <c r="K15" s="33" t="str">
        <f>IFERROR(VLOOKUP($B15,Foglio3!$K$9:$V$111,Foglio3!$U$8,FALSE),"")</f>
        <v/>
      </c>
      <c r="L15" s="33" t="str">
        <f>IFERROR(VLOOKUP($B15,Foglio3!$K$9:$V$111,Foglio3!$V$8,FALSE),"")</f>
        <v/>
      </c>
    </row>
    <row r="16" spans="2:14" ht="30.75" customHeight="1" x14ac:dyDescent="0.3">
      <c r="B16" s="27">
        <f t="shared" si="0"/>
        <v>14</v>
      </c>
      <c r="C16" s="28" t="str">
        <f>IFERROR(VLOOKUP($B16,Foglio3!$K$9:$V$111,Foglio3!$M$8,FALSE),"")</f>
        <v/>
      </c>
      <c r="D16" s="29" t="str">
        <f>IFERROR(VLOOKUP($B16,Foglio3!$K$9:$V$111,Foglio3!$N$8,FALSE),"")</f>
        <v/>
      </c>
      <c r="E16" s="30" t="str">
        <f>IFERROR(VLOOKUP($B16,Foglio3!$K$9:$V$111,Foglio3!$O$8,FALSE),"")</f>
        <v/>
      </c>
      <c r="F16" s="30" t="str">
        <f>IFERROR(VLOOKUP($B16,Foglio3!$K$9:$V$111,Foglio3!$P$8,FALSE),"")</f>
        <v/>
      </c>
      <c r="G16" s="31" t="str">
        <f>IFERROR(VLOOKUP($B16,Foglio3!$K$9:$V$111,Foglio3!$Q$8,FALSE),"")</f>
        <v/>
      </c>
      <c r="H16" s="31" t="str">
        <f>IFERROR(VLOOKUP($B16,Foglio3!$K$9:$V$111,Foglio3!$R$8,FALSE),"")</f>
        <v/>
      </c>
      <c r="I16" s="29" t="str">
        <f>IFERROR(VLOOKUP($B16,Foglio3!$K$9:$V$111,Foglio3!$S$8,FALSE),"")</f>
        <v/>
      </c>
      <c r="J16" s="32" t="str">
        <f>IFERROR(VLOOKUP($B16,Foglio3!$K$9:$V$111,Foglio3!$T$8,FALSE),"")</f>
        <v/>
      </c>
      <c r="K16" s="33" t="str">
        <f>IFERROR(VLOOKUP($B16,Foglio3!$K$9:$V$111,Foglio3!$U$8,FALSE),"")</f>
        <v/>
      </c>
      <c r="L16" s="33" t="str">
        <f>IFERROR(VLOOKUP($B16,Foglio3!$K$9:$V$111,Foglio3!$V$8,FALSE),"")</f>
        <v/>
      </c>
    </row>
    <row r="17" spans="2:12" ht="30.75" customHeight="1" x14ac:dyDescent="0.3">
      <c r="B17" s="27">
        <f t="shared" si="0"/>
        <v>15</v>
      </c>
      <c r="C17" s="28" t="str">
        <f>IFERROR(VLOOKUP($B17,Foglio3!$K$9:$V$111,Foglio3!$M$8,FALSE),"")</f>
        <v/>
      </c>
      <c r="D17" s="29" t="str">
        <f>IFERROR(VLOOKUP($B17,Foglio3!$K$9:$V$111,Foglio3!$N$8,FALSE),"")</f>
        <v/>
      </c>
      <c r="E17" s="30" t="str">
        <f>IFERROR(VLOOKUP($B17,Foglio3!$K$9:$V$111,Foglio3!$O$8,FALSE),"")</f>
        <v/>
      </c>
      <c r="F17" s="30" t="str">
        <f>IFERROR(VLOOKUP($B17,Foglio3!$K$9:$V$111,Foglio3!$P$8,FALSE),"")</f>
        <v/>
      </c>
      <c r="G17" s="31" t="str">
        <f>IFERROR(VLOOKUP($B17,Foglio3!$K$9:$V$111,Foglio3!$Q$8,FALSE),"")</f>
        <v/>
      </c>
      <c r="H17" s="31" t="str">
        <f>IFERROR(VLOOKUP($B17,Foglio3!$K$9:$V$111,Foglio3!$R$8,FALSE),"")</f>
        <v/>
      </c>
      <c r="I17" s="29" t="str">
        <f>IFERROR(VLOOKUP($B17,Foglio3!$K$9:$V$111,Foglio3!$S$8,FALSE),"")</f>
        <v/>
      </c>
      <c r="J17" s="32" t="str">
        <f>IFERROR(VLOOKUP($B17,Foglio3!$K$9:$V$111,Foglio3!$T$8,FALSE),"")</f>
        <v/>
      </c>
      <c r="K17" s="33" t="str">
        <f>IFERROR(VLOOKUP($B17,Foglio3!$K$9:$V$111,Foglio3!$U$8,FALSE),"")</f>
        <v/>
      </c>
      <c r="L17" s="33" t="str">
        <f>IFERROR(VLOOKUP($B17,Foglio3!$K$9:$V$111,Foglio3!$V$8,FALSE),"")</f>
        <v/>
      </c>
    </row>
    <row r="18" spans="2:12" ht="30.75" customHeight="1" x14ac:dyDescent="0.3">
      <c r="B18" s="27">
        <f t="shared" si="0"/>
        <v>16</v>
      </c>
      <c r="C18" s="28" t="str">
        <f>IFERROR(VLOOKUP($B18,Foglio3!$K$9:$V$111,Foglio3!$M$8,FALSE),"")</f>
        <v/>
      </c>
      <c r="D18" s="29" t="str">
        <f>IFERROR(VLOOKUP($B18,Foglio3!$K$9:$V$111,Foglio3!$N$8,FALSE),"")</f>
        <v/>
      </c>
      <c r="E18" s="30" t="str">
        <f>IFERROR(VLOOKUP($B18,Foglio3!$K$9:$V$111,Foglio3!$O$8,FALSE),"")</f>
        <v/>
      </c>
      <c r="F18" s="30" t="str">
        <f>IFERROR(VLOOKUP($B18,Foglio3!$K$9:$V$111,Foglio3!$P$8,FALSE),"")</f>
        <v/>
      </c>
      <c r="G18" s="31" t="str">
        <f>IFERROR(VLOOKUP($B18,Foglio3!$K$9:$V$111,Foglio3!$Q$8,FALSE),"")</f>
        <v/>
      </c>
      <c r="H18" s="31" t="str">
        <f>IFERROR(VLOOKUP($B18,Foglio3!$K$9:$V$111,Foglio3!$R$8,FALSE),"")</f>
        <v/>
      </c>
      <c r="I18" s="29" t="str">
        <f>IFERROR(VLOOKUP($B18,Foglio3!$K$9:$V$111,Foglio3!$S$8,FALSE),"")</f>
        <v/>
      </c>
      <c r="J18" s="32" t="str">
        <f>IFERROR(VLOOKUP($B18,Foglio3!$K$9:$V$111,Foglio3!$T$8,FALSE),"")</f>
        <v/>
      </c>
      <c r="K18" s="33" t="str">
        <f>IFERROR(VLOOKUP($B18,Foglio3!$K$9:$V$111,Foglio3!$U$8,FALSE),"")</f>
        <v/>
      </c>
      <c r="L18" s="33" t="str">
        <f>IFERROR(VLOOKUP($B18,Foglio3!$K$9:$V$111,Foglio3!$V$8,FALSE),"")</f>
        <v/>
      </c>
    </row>
    <row r="19" spans="2:12" ht="30.75" customHeight="1" x14ac:dyDescent="0.3">
      <c r="B19" s="27">
        <f t="shared" si="0"/>
        <v>17</v>
      </c>
      <c r="C19" s="28" t="str">
        <f>IFERROR(VLOOKUP($B19,Foglio3!$K$9:$V$111,Foglio3!$M$8,FALSE),"")</f>
        <v/>
      </c>
      <c r="D19" s="29" t="str">
        <f>IFERROR(VLOOKUP($B19,Foglio3!$K$9:$V$111,Foglio3!$N$8,FALSE),"")</f>
        <v/>
      </c>
      <c r="E19" s="30" t="str">
        <f>IFERROR(VLOOKUP($B19,Foglio3!$K$9:$V$111,Foglio3!$O$8,FALSE),"")</f>
        <v/>
      </c>
      <c r="F19" s="30" t="str">
        <f>IFERROR(VLOOKUP($B19,Foglio3!$K$9:$V$111,Foglio3!$P$8,FALSE),"")</f>
        <v/>
      </c>
      <c r="G19" s="31" t="str">
        <f>IFERROR(VLOOKUP($B19,Foglio3!$K$9:$V$111,Foglio3!$Q$8,FALSE),"")</f>
        <v/>
      </c>
      <c r="H19" s="31" t="str">
        <f>IFERROR(VLOOKUP($B19,Foglio3!$K$9:$V$111,Foglio3!$R$8,FALSE),"")</f>
        <v/>
      </c>
      <c r="I19" s="29" t="str">
        <f>IFERROR(VLOOKUP($B19,Foglio3!$K$9:$V$111,Foglio3!$S$8,FALSE),"")</f>
        <v/>
      </c>
      <c r="J19" s="32" t="str">
        <f>IFERROR(VLOOKUP($B19,Foglio3!$K$9:$V$111,Foglio3!$T$8,FALSE),"")</f>
        <v/>
      </c>
      <c r="K19" s="33" t="str">
        <f>IFERROR(VLOOKUP($B19,Foglio3!$K$9:$V$111,Foglio3!$U$8,FALSE),"")</f>
        <v/>
      </c>
      <c r="L19" s="33" t="str">
        <f>IFERROR(VLOOKUP($B19,Foglio3!$K$9:$V$111,Foglio3!$V$8,FALSE),"")</f>
        <v/>
      </c>
    </row>
    <row r="20" spans="2:12" ht="30.75" customHeight="1" x14ac:dyDescent="0.3">
      <c r="B20" s="27">
        <f t="shared" si="0"/>
        <v>18</v>
      </c>
      <c r="C20" s="28" t="str">
        <f>IFERROR(VLOOKUP($B20,Foglio3!$K$9:$V$111,Foglio3!$M$8,FALSE),"")</f>
        <v/>
      </c>
      <c r="D20" s="29" t="str">
        <f>IFERROR(VLOOKUP($B20,Foglio3!$K$9:$V$111,Foglio3!$N$8,FALSE),"")</f>
        <v/>
      </c>
      <c r="E20" s="30" t="str">
        <f>IFERROR(VLOOKUP($B20,Foglio3!$K$9:$V$111,Foglio3!$O$8,FALSE),"")</f>
        <v/>
      </c>
      <c r="F20" s="30" t="str">
        <f>IFERROR(VLOOKUP($B20,Foglio3!$K$9:$V$111,Foglio3!$P$8,FALSE),"")</f>
        <v/>
      </c>
      <c r="G20" s="31" t="str">
        <f>IFERROR(VLOOKUP($B20,Foglio3!$K$9:$V$111,Foglio3!$Q$8,FALSE),"")</f>
        <v/>
      </c>
      <c r="H20" s="31" t="str">
        <f>IFERROR(VLOOKUP($B20,Foglio3!$K$9:$V$111,Foglio3!$R$8,FALSE),"")</f>
        <v/>
      </c>
      <c r="I20" s="29" t="str">
        <f>IFERROR(VLOOKUP($B20,Foglio3!$K$9:$V$111,Foglio3!$S$8,FALSE),"")</f>
        <v/>
      </c>
      <c r="J20" s="32" t="str">
        <f>IFERROR(VLOOKUP($B20,Foglio3!$K$9:$V$111,Foglio3!$T$8,FALSE),"")</f>
        <v/>
      </c>
      <c r="K20" s="33" t="str">
        <f>IFERROR(VLOOKUP($B20,Foglio3!$K$9:$V$111,Foglio3!$U$8,FALSE),"")</f>
        <v/>
      </c>
      <c r="L20" s="33" t="str">
        <f>IFERROR(VLOOKUP($B20,Foglio3!$K$9:$V$111,Foglio3!$V$8,FALSE),"")</f>
        <v/>
      </c>
    </row>
    <row r="21" spans="2:12" ht="30.75" customHeight="1" x14ac:dyDescent="0.3">
      <c r="B21" s="27">
        <f t="shared" si="0"/>
        <v>19</v>
      </c>
      <c r="C21" s="28" t="str">
        <f>IFERROR(VLOOKUP($B21,Foglio3!$K$9:$V$111,Foglio3!$M$8,FALSE),"")</f>
        <v/>
      </c>
      <c r="D21" s="29" t="str">
        <f>IFERROR(VLOOKUP($B21,Foglio3!$K$9:$V$111,Foglio3!$N$8,FALSE),"")</f>
        <v/>
      </c>
      <c r="E21" s="30" t="str">
        <f>IFERROR(VLOOKUP($B21,Foglio3!$K$9:$V$111,Foglio3!$O$8,FALSE),"")</f>
        <v/>
      </c>
      <c r="F21" s="30" t="str">
        <f>IFERROR(VLOOKUP($B21,Foglio3!$K$9:$V$111,Foglio3!$P$8,FALSE),"")</f>
        <v/>
      </c>
      <c r="G21" s="31" t="str">
        <f>IFERROR(VLOOKUP($B21,Foglio3!$K$9:$V$111,Foglio3!$Q$8,FALSE),"")</f>
        <v/>
      </c>
      <c r="H21" s="31" t="str">
        <f>IFERROR(VLOOKUP($B21,Foglio3!$K$9:$V$111,Foglio3!$R$8,FALSE),"")</f>
        <v/>
      </c>
      <c r="I21" s="29" t="str">
        <f>IFERROR(VLOOKUP($B21,Foglio3!$K$9:$V$111,Foglio3!$S$8,FALSE),"")</f>
        <v/>
      </c>
      <c r="J21" s="32" t="str">
        <f>IFERROR(VLOOKUP($B21,Foglio3!$K$9:$V$111,Foglio3!$T$8,FALSE),"")</f>
        <v/>
      </c>
      <c r="K21" s="33" t="str">
        <f>IFERROR(VLOOKUP($B21,Foglio3!$K$9:$V$111,Foglio3!$U$8,FALSE),"")</f>
        <v/>
      </c>
      <c r="L21" s="33" t="str">
        <f>IFERROR(VLOOKUP($B21,Foglio3!$K$9:$V$111,Foglio3!$V$8,FALSE),"")</f>
        <v/>
      </c>
    </row>
    <row r="22" spans="2:12" ht="30.75" customHeight="1" x14ac:dyDescent="0.3">
      <c r="B22" s="27">
        <f t="shared" si="0"/>
        <v>20</v>
      </c>
      <c r="C22" s="28" t="str">
        <f>IFERROR(VLOOKUP($B22,Foglio3!$K$9:$V$111,Foglio3!$M$8,FALSE),"")</f>
        <v/>
      </c>
      <c r="D22" s="29" t="str">
        <f>IFERROR(VLOOKUP($B22,Foglio3!$K$9:$V$111,Foglio3!$N$8,FALSE),"")</f>
        <v/>
      </c>
      <c r="E22" s="30" t="str">
        <f>IFERROR(VLOOKUP($B22,Foglio3!$K$9:$V$111,Foglio3!$O$8,FALSE),"")</f>
        <v/>
      </c>
      <c r="F22" s="30" t="str">
        <f>IFERROR(VLOOKUP($B22,Foglio3!$K$9:$V$111,Foglio3!$P$8,FALSE),"")</f>
        <v/>
      </c>
      <c r="G22" s="31" t="str">
        <f>IFERROR(VLOOKUP($B22,Foglio3!$K$9:$V$111,Foglio3!$Q$8,FALSE),"")</f>
        <v/>
      </c>
      <c r="H22" s="31" t="str">
        <f>IFERROR(VLOOKUP($B22,Foglio3!$K$9:$V$111,Foglio3!$R$8,FALSE),"")</f>
        <v/>
      </c>
      <c r="I22" s="29" t="str">
        <f>IFERROR(VLOOKUP($B22,Foglio3!$K$9:$V$111,Foglio3!$S$8,FALSE),"")</f>
        <v/>
      </c>
      <c r="J22" s="32" t="str">
        <f>IFERROR(VLOOKUP($B22,Foglio3!$K$9:$V$111,Foglio3!$T$8,FALSE),"")</f>
        <v/>
      </c>
      <c r="K22" s="33" t="str">
        <f>IFERROR(VLOOKUP($B22,Foglio3!$K$9:$V$111,Foglio3!$U$8,FALSE),"")</f>
        <v/>
      </c>
      <c r="L22" s="33" t="str">
        <f>IFERROR(VLOOKUP($B22,Foglio3!$K$9:$V$111,Foglio3!$V$8,FALSE),"")</f>
        <v/>
      </c>
    </row>
    <row r="23" spans="2:12" ht="30.75" customHeight="1" x14ac:dyDescent="0.3">
      <c r="B23" s="27">
        <f t="shared" si="0"/>
        <v>21</v>
      </c>
      <c r="C23" s="28" t="str">
        <f>IFERROR(VLOOKUP($B23,Foglio3!$K$9:$V$111,Foglio3!$M$8,FALSE),"")</f>
        <v/>
      </c>
      <c r="D23" s="29" t="str">
        <f>IFERROR(VLOOKUP($B23,Foglio3!$K$9:$V$111,Foglio3!$N$8,FALSE),"")</f>
        <v/>
      </c>
      <c r="E23" s="30" t="str">
        <f>IFERROR(VLOOKUP($B23,Foglio3!$K$9:$V$111,Foglio3!$O$8,FALSE),"")</f>
        <v/>
      </c>
      <c r="F23" s="30" t="str">
        <f>IFERROR(VLOOKUP($B23,Foglio3!$K$9:$V$111,Foglio3!$P$8,FALSE),"")</f>
        <v/>
      </c>
      <c r="G23" s="31" t="str">
        <f>IFERROR(VLOOKUP($B23,Foglio3!$K$9:$V$111,Foglio3!$Q$8,FALSE),"")</f>
        <v/>
      </c>
      <c r="H23" s="31" t="str">
        <f>IFERROR(VLOOKUP($B23,Foglio3!$K$9:$V$111,Foglio3!$R$8,FALSE),"")</f>
        <v/>
      </c>
      <c r="I23" s="29" t="str">
        <f>IFERROR(VLOOKUP($B23,Foglio3!$K$9:$V$111,Foglio3!$S$8,FALSE),"")</f>
        <v/>
      </c>
      <c r="J23" s="32" t="str">
        <f>IFERROR(VLOOKUP($B23,Foglio3!$K$9:$V$111,Foglio3!$T$8,FALSE),"")</f>
        <v/>
      </c>
      <c r="K23" s="33" t="str">
        <f>IFERROR(VLOOKUP($B23,Foglio3!$K$9:$V$111,Foglio3!$U$8,FALSE),"")</f>
        <v/>
      </c>
      <c r="L23" s="33" t="str">
        <f>IFERROR(VLOOKUP($B23,Foglio3!$K$9:$V$111,Foglio3!$V$8,FALSE),"")</f>
        <v/>
      </c>
    </row>
    <row r="24" spans="2:12" ht="30.75" customHeight="1" x14ac:dyDescent="0.3">
      <c r="B24" s="27">
        <f t="shared" si="0"/>
        <v>22</v>
      </c>
      <c r="C24" s="28" t="str">
        <f>IFERROR(VLOOKUP($B24,Foglio3!$K$9:$V$111,Foglio3!$M$8,FALSE),"")</f>
        <v/>
      </c>
      <c r="D24" s="29" t="str">
        <f>IFERROR(VLOOKUP($B24,Foglio3!$K$9:$V$111,Foglio3!$N$8,FALSE),"")</f>
        <v/>
      </c>
      <c r="E24" s="30" t="str">
        <f>IFERROR(VLOOKUP($B24,Foglio3!$K$9:$V$111,Foglio3!$O$8,FALSE),"")</f>
        <v/>
      </c>
      <c r="F24" s="30" t="str">
        <f>IFERROR(VLOOKUP($B24,Foglio3!$K$9:$V$111,Foglio3!$P$8,FALSE),"")</f>
        <v/>
      </c>
      <c r="G24" s="31" t="str">
        <f>IFERROR(VLOOKUP($B24,Foglio3!$K$9:$V$111,Foglio3!$Q$8,FALSE),"")</f>
        <v/>
      </c>
      <c r="H24" s="31" t="str">
        <f>IFERROR(VLOOKUP($B24,Foglio3!$K$9:$V$111,Foglio3!$R$8,FALSE),"")</f>
        <v/>
      </c>
      <c r="I24" s="29" t="str">
        <f>IFERROR(VLOOKUP($B24,Foglio3!$K$9:$V$111,Foglio3!$S$8,FALSE),"")</f>
        <v/>
      </c>
      <c r="J24" s="32" t="str">
        <f>IFERROR(VLOOKUP($B24,Foglio3!$K$9:$V$111,Foglio3!$T$8,FALSE),"")</f>
        <v/>
      </c>
      <c r="K24" s="33" t="str">
        <f>IFERROR(VLOOKUP($B24,Foglio3!$K$9:$V$111,Foglio3!$U$8,FALSE),"")</f>
        <v/>
      </c>
      <c r="L24" s="33" t="str">
        <f>IFERROR(VLOOKUP($B24,Foglio3!$K$9:$V$111,Foglio3!$V$8,FALSE),"")</f>
        <v/>
      </c>
    </row>
    <row r="25" spans="2:12" ht="30.75" customHeight="1" x14ac:dyDescent="0.3">
      <c r="B25" s="27">
        <f t="shared" si="0"/>
        <v>23</v>
      </c>
      <c r="C25" s="28" t="str">
        <f>IFERROR(VLOOKUP($B25,Foglio3!$K$9:$V$111,Foglio3!$M$8,FALSE),"")</f>
        <v/>
      </c>
      <c r="D25" s="29" t="str">
        <f>IFERROR(VLOOKUP($B25,Foglio3!$K$9:$V$111,Foglio3!$N$8,FALSE),"")</f>
        <v/>
      </c>
      <c r="E25" s="30" t="str">
        <f>IFERROR(VLOOKUP($B25,Foglio3!$K$9:$V$111,Foglio3!$O$8,FALSE),"")</f>
        <v/>
      </c>
      <c r="F25" s="30" t="str">
        <f>IFERROR(VLOOKUP($B25,Foglio3!$K$9:$V$111,Foglio3!$P$8,FALSE),"")</f>
        <v/>
      </c>
      <c r="G25" s="31" t="str">
        <f>IFERROR(VLOOKUP($B25,Foglio3!$K$9:$V$111,Foglio3!$Q$8,FALSE),"")</f>
        <v/>
      </c>
      <c r="H25" s="31" t="str">
        <f>IFERROR(VLOOKUP($B25,Foglio3!$K$9:$V$111,Foglio3!$R$8,FALSE),"")</f>
        <v/>
      </c>
      <c r="I25" s="29" t="str">
        <f>IFERROR(VLOOKUP($B25,Foglio3!$K$9:$V$111,Foglio3!$S$8,FALSE),"")</f>
        <v/>
      </c>
      <c r="J25" s="32" t="str">
        <f>IFERROR(VLOOKUP($B25,Foglio3!$K$9:$V$111,Foglio3!$T$8,FALSE),"")</f>
        <v/>
      </c>
      <c r="K25" s="33" t="str">
        <f>IFERROR(VLOOKUP($B25,Foglio3!$K$9:$V$111,Foglio3!$U$8,FALSE),"")</f>
        <v/>
      </c>
      <c r="L25" s="33" t="str">
        <f>IFERROR(VLOOKUP($B25,Foglio3!$K$9:$V$111,Foglio3!$V$8,FALSE),"")</f>
        <v/>
      </c>
    </row>
    <row r="26" spans="2:12" ht="30.75" customHeight="1" x14ac:dyDescent="0.3">
      <c r="B26" s="27">
        <f t="shared" si="0"/>
        <v>24</v>
      </c>
      <c r="C26" s="28" t="str">
        <f>IFERROR(VLOOKUP($B26,Foglio3!$K$9:$V$111,Foglio3!$M$8,FALSE),"")</f>
        <v/>
      </c>
      <c r="D26" s="29" t="str">
        <f>IFERROR(VLOOKUP($B26,Foglio3!$K$9:$V$111,Foglio3!$N$8,FALSE),"")</f>
        <v/>
      </c>
      <c r="E26" s="30" t="str">
        <f>IFERROR(VLOOKUP($B26,Foglio3!$K$9:$V$111,Foglio3!$O$8,FALSE),"")</f>
        <v/>
      </c>
      <c r="F26" s="30" t="str">
        <f>IFERROR(VLOOKUP($B26,Foglio3!$K$9:$V$111,Foglio3!$P$8,FALSE),"")</f>
        <v/>
      </c>
      <c r="G26" s="31" t="str">
        <f>IFERROR(VLOOKUP($B26,Foglio3!$K$9:$V$111,Foglio3!$Q$8,FALSE),"")</f>
        <v/>
      </c>
      <c r="H26" s="31" t="str">
        <f>IFERROR(VLOOKUP($B26,Foglio3!$K$9:$V$111,Foglio3!$R$8,FALSE),"")</f>
        <v/>
      </c>
      <c r="I26" s="29" t="str">
        <f>IFERROR(VLOOKUP($B26,Foglio3!$K$9:$V$111,Foglio3!$S$8,FALSE),"")</f>
        <v/>
      </c>
      <c r="J26" s="32" t="str">
        <f>IFERROR(VLOOKUP($B26,Foglio3!$K$9:$V$111,Foglio3!$T$8,FALSE),"")</f>
        <v/>
      </c>
      <c r="K26" s="33" t="str">
        <f>IFERROR(VLOOKUP($B26,Foglio3!$K$9:$V$111,Foglio3!$U$8,FALSE),"")</f>
        <v/>
      </c>
      <c r="L26" s="33" t="str">
        <f>IFERROR(VLOOKUP($B26,Foglio3!$K$9:$V$111,Foglio3!$V$8,FALSE),"")</f>
        <v/>
      </c>
    </row>
    <row r="27" spans="2:12" ht="30.75" customHeight="1" x14ac:dyDescent="0.3">
      <c r="B27" s="27">
        <f t="shared" si="0"/>
        <v>25</v>
      </c>
      <c r="C27" s="28" t="str">
        <f>IFERROR(VLOOKUP($B27,Foglio3!$K$9:$V$111,Foglio3!$M$8,FALSE),"")</f>
        <v/>
      </c>
      <c r="D27" s="29" t="str">
        <f>IFERROR(VLOOKUP($B27,Foglio3!$K$9:$V$111,Foglio3!$N$8,FALSE),"")</f>
        <v/>
      </c>
      <c r="E27" s="30" t="str">
        <f>IFERROR(VLOOKUP($B27,Foglio3!$K$9:$V$111,Foglio3!$O$8,FALSE),"")</f>
        <v/>
      </c>
      <c r="F27" s="30" t="str">
        <f>IFERROR(VLOOKUP($B27,Foglio3!$K$9:$V$111,Foglio3!$P$8,FALSE),"")</f>
        <v/>
      </c>
      <c r="G27" s="31" t="str">
        <f>IFERROR(VLOOKUP($B27,Foglio3!$K$9:$V$111,Foglio3!$Q$8,FALSE),"")</f>
        <v/>
      </c>
      <c r="H27" s="31" t="str">
        <f>IFERROR(VLOOKUP($B27,Foglio3!$K$9:$V$111,Foglio3!$R$8,FALSE),"")</f>
        <v/>
      </c>
      <c r="I27" s="29" t="str">
        <f>IFERROR(VLOOKUP($B27,Foglio3!$K$9:$V$111,Foglio3!$S$8,FALSE),"")</f>
        <v/>
      </c>
      <c r="J27" s="32" t="str">
        <f>IFERROR(VLOOKUP($B27,Foglio3!$K$9:$V$111,Foglio3!$T$8,FALSE),"")</f>
        <v/>
      </c>
      <c r="K27" s="33" t="str">
        <f>IFERROR(VLOOKUP($B27,Foglio3!$K$9:$V$111,Foglio3!$U$8,FALSE),"")</f>
        <v/>
      </c>
      <c r="L27" s="33" t="str">
        <f>IFERROR(VLOOKUP($B27,Foglio3!$K$9:$V$111,Foglio3!$V$8,FALSE),"")</f>
        <v/>
      </c>
    </row>
    <row r="28" spans="2:12" x14ac:dyDescent="0.3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2" ht="19.5" customHeight="1" x14ac:dyDescent="0.3">
      <c r="B29" s="12"/>
      <c r="C29" s="12"/>
      <c r="D29" s="12"/>
      <c r="E29" s="12"/>
      <c r="F29" s="12"/>
      <c r="G29" s="12"/>
      <c r="H29" s="12"/>
      <c r="I29" s="12"/>
      <c r="J29" s="34" t="s">
        <v>211</v>
      </c>
      <c r="K29" s="70">
        <f>SUM(L3:L27)</f>
        <v>0</v>
      </c>
      <c r="L29" s="71"/>
    </row>
  </sheetData>
  <sheetProtection algorithmName="SHA-512" hashValue="pN6JYu54B9NsZ1kV4PUJDd3Kvyy+WdOvuVccKtBwPS1SBcDNWTSytXuHJtwQwM7TrrW6lBd89provNQV+o5kfg==" saltValue="VNwpL+y4sOtKYkYYl6dMag==" spinCount="100000" sheet="1" objects="1" scenarios="1" selectLockedCells="1" selectUnlockedCells="1"/>
  <mergeCells count="1">
    <mergeCell ref="K29:L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1"/>
  <sheetViews>
    <sheetView showGridLines="0" showRowColHeaders="0" workbookViewId="0">
      <selection activeCell="E9" sqref="E9:P9"/>
    </sheetView>
  </sheetViews>
  <sheetFormatPr defaultRowHeight="14.4" x14ac:dyDescent="0.3"/>
  <cols>
    <col min="1" max="1" width="2" customWidth="1"/>
    <col min="2" max="3" width="12.88671875" customWidth="1"/>
  </cols>
  <sheetData>
    <row r="1" spans="1:17" ht="5.2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x14ac:dyDescent="0.3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2"/>
    </row>
    <row r="3" spans="1:17" x14ac:dyDescent="0.3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2"/>
    </row>
    <row r="4" spans="1:17" x14ac:dyDescent="0.3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2"/>
    </row>
    <row r="5" spans="1:17" x14ac:dyDescent="0.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2"/>
    </row>
    <row r="6" spans="1:17" x14ac:dyDescent="0.3">
      <c r="A6" s="12"/>
      <c r="B6" s="128" t="s">
        <v>179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4"/>
      <c r="Q6" s="12"/>
    </row>
    <row r="7" spans="1:17" x14ac:dyDescent="0.3">
      <c r="A7" s="12"/>
      <c r="B7" s="129" t="s">
        <v>180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4"/>
      <c r="P7" s="14"/>
      <c r="Q7" s="12"/>
    </row>
    <row r="8" spans="1:17" x14ac:dyDescent="0.3">
      <c r="A8" s="1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12"/>
    </row>
    <row r="9" spans="1:17" x14ac:dyDescent="0.3">
      <c r="A9" s="12"/>
      <c r="B9" s="126" t="s">
        <v>181</v>
      </c>
      <c r="C9" s="127"/>
      <c r="D9" s="12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2"/>
    </row>
    <row r="10" spans="1:17" x14ac:dyDescent="0.3">
      <c r="A10" s="12"/>
      <c r="B10" s="126" t="s">
        <v>183</v>
      </c>
      <c r="C10" s="127"/>
      <c r="D10" s="12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12"/>
    </row>
    <row r="11" spans="1:17" x14ac:dyDescent="0.3">
      <c r="A11" s="12"/>
      <c r="B11" s="126" t="s">
        <v>184</v>
      </c>
      <c r="C11" s="127"/>
      <c r="D11" s="12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2"/>
    </row>
    <row r="12" spans="1:17" x14ac:dyDescent="0.3">
      <c r="A12" s="12"/>
      <c r="B12" s="126" t="s">
        <v>185</v>
      </c>
      <c r="C12" s="127"/>
      <c r="D12" s="12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12"/>
    </row>
    <row r="13" spans="1:17" x14ac:dyDescent="0.3">
      <c r="A13" s="12"/>
      <c r="B13" s="126" t="s">
        <v>186</v>
      </c>
      <c r="C13" s="127"/>
      <c r="D13" s="12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12"/>
    </row>
    <row r="14" spans="1:17" x14ac:dyDescent="0.3">
      <c r="A14" s="12"/>
      <c r="B14" s="126" t="s">
        <v>182</v>
      </c>
      <c r="C14" s="127"/>
      <c r="D14" s="12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12"/>
    </row>
    <row r="15" spans="1:17" x14ac:dyDescent="0.3">
      <c r="A15" s="12"/>
      <c r="B15" s="74" t="s">
        <v>210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12"/>
    </row>
    <row r="16" spans="1:17" x14ac:dyDescent="0.3">
      <c r="A16" s="12"/>
      <c r="B16" s="75" t="s">
        <v>208</v>
      </c>
      <c r="C16" s="76"/>
      <c r="D16" s="15" t="s">
        <v>209</v>
      </c>
      <c r="E16" s="75" t="s">
        <v>208</v>
      </c>
      <c r="F16" s="76"/>
      <c r="G16" s="15" t="s">
        <v>209</v>
      </c>
      <c r="H16" s="75" t="s">
        <v>208</v>
      </c>
      <c r="I16" s="76"/>
      <c r="J16" s="15" t="s">
        <v>209</v>
      </c>
      <c r="K16" s="75" t="s">
        <v>208</v>
      </c>
      <c r="L16" s="76"/>
      <c r="M16" s="15" t="s">
        <v>209</v>
      </c>
      <c r="N16" s="75" t="s">
        <v>208</v>
      </c>
      <c r="O16" s="76"/>
      <c r="P16" s="15" t="s">
        <v>209</v>
      </c>
      <c r="Q16" s="12"/>
    </row>
    <row r="17" spans="1:17" ht="27.75" customHeight="1" x14ac:dyDescent="0.3">
      <c r="A17" s="12"/>
      <c r="B17" s="77" t="str">
        <f>'RIEPILOGO ORDINE'!D3</f>
        <v/>
      </c>
      <c r="C17" s="78"/>
      <c r="D17" s="16" t="str">
        <f>'RIEPILOGO ORDINE'!I3</f>
        <v/>
      </c>
      <c r="E17" s="72" t="str">
        <f>'RIEPILOGO ORDINE'!D8</f>
        <v/>
      </c>
      <c r="F17" s="72"/>
      <c r="G17" s="16" t="str">
        <f>'RIEPILOGO ORDINE'!I8</f>
        <v/>
      </c>
      <c r="H17" s="72" t="str">
        <f>'RIEPILOGO ORDINE'!D13</f>
        <v/>
      </c>
      <c r="I17" s="72"/>
      <c r="J17" s="16" t="str">
        <f>'RIEPILOGO ORDINE'!I13</f>
        <v/>
      </c>
      <c r="K17" s="72" t="str">
        <f>'RIEPILOGO ORDINE'!D18</f>
        <v/>
      </c>
      <c r="L17" s="72"/>
      <c r="M17" s="16" t="str">
        <f>'RIEPILOGO ORDINE'!I18</f>
        <v/>
      </c>
      <c r="N17" s="72" t="str">
        <f>'RIEPILOGO ORDINE'!D23</f>
        <v/>
      </c>
      <c r="O17" s="72"/>
      <c r="P17" s="16" t="str">
        <f>'RIEPILOGO ORDINE'!I23</f>
        <v/>
      </c>
      <c r="Q17" s="12"/>
    </row>
    <row r="18" spans="1:17" ht="27.75" customHeight="1" x14ac:dyDescent="0.3">
      <c r="A18" s="12"/>
      <c r="B18" s="77" t="str">
        <f>'RIEPILOGO ORDINE'!D4</f>
        <v/>
      </c>
      <c r="C18" s="78"/>
      <c r="D18" s="16" t="str">
        <f>'RIEPILOGO ORDINE'!I4</f>
        <v/>
      </c>
      <c r="E18" s="72" t="str">
        <f>'RIEPILOGO ORDINE'!D9</f>
        <v/>
      </c>
      <c r="F18" s="72"/>
      <c r="G18" s="16" t="str">
        <f>'RIEPILOGO ORDINE'!I9</f>
        <v/>
      </c>
      <c r="H18" s="72" t="str">
        <f>'RIEPILOGO ORDINE'!D14</f>
        <v/>
      </c>
      <c r="I18" s="72"/>
      <c r="J18" s="16" t="str">
        <f>'RIEPILOGO ORDINE'!I14</f>
        <v/>
      </c>
      <c r="K18" s="72" t="str">
        <f>'RIEPILOGO ORDINE'!D19</f>
        <v/>
      </c>
      <c r="L18" s="72"/>
      <c r="M18" s="16" t="str">
        <f>'RIEPILOGO ORDINE'!I19</f>
        <v/>
      </c>
      <c r="N18" s="72" t="str">
        <f>'RIEPILOGO ORDINE'!D24</f>
        <v/>
      </c>
      <c r="O18" s="72"/>
      <c r="P18" s="16" t="str">
        <f>'RIEPILOGO ORDINE'!I24</f>
        <v/>
      </c>
      <c r="Q18" s="12"/>
    </row>
    <row r="19" spans="1:17" ht="27.75" customHeight="1" x14ac:dyDescent="0.3">
      <c r="A19" s="12"/>
      <c r="B19" s="77" t="str">
        <f>'RIEPILOGO ORDINE'!D5</f>
        <v/>
      </c>
      <c r="C19" s="78"/>
      <c r="D19" s="16" t="str">
        <f>'RIEPILOGO ORDINE'!I5</f>
        <v/>
      </c>
      <c r="E19" s="72" t="str">
        <f>'RIEPILOGO ORDINE'!D10</f>
        <v/>
      </c>
      <c r="F19" s="72"/>
      <c r="G19" s="16" t="str">
        <f>'RIEPILOGO ORDINE'!I10</f>
        <v/>
      </c>
      <c r="H19" s="72" t="str">
        <f>'RIEPILOGO ORDINE'!D15</f>
        <v/>
      </c>
      <c r="I19" s="72"/>
      <c r="J19" s="16" t="str">
        <f>'RIEPILOGO ORDINE'!I15</f>
        <v/>
      </c>
      <c r="K19" s="72" t="str">
        <f>'RIEPILOGO ORDINE'!D20</f>
        <v/>
      </c>
      <c r="L19" s="72"/>
      <c r="M19" s="16" t="str">
        <f>'RIEPILOGO ORDINE'!I20</f>
        <v/>
      </c>
      <c r="N19" s="72" t="str">
        <f>'RIEPILOGO ORDINE'!D25</f>
        <v/>
      </c>
      <c r="O19" s="72"/>
      <c r="P19" s="16" t="str">
        <f>'RIEPILOGO ORDINE'!I25</f>
        <v/>
      </c>
      <c r="Q19" s="12"/>
    </row>
    <row r="20" spans="1:17" ht="27.75" customHeight="1" x14ac:dyDescent="0.3">
      <c r="A20" s="12"/>
      <c r="B20" s="77" t="str">
        <f>'RIEPILOGO ORDINE'!D6</f>
        <v/>
      </c>
      <c r="C20" s="78"/>
      <c r="D20" s="16" t="str">
        <f>'RIEPILOGO ORDINE'!I6</f>
        <v/>
      </c>
      <c r="E20" s="72" t="str">
        <f>'RIEPILOGO ORDINE'!D11</f>
        <v/>
      </c>
      <c r="F20" s="72"/>
      <c r="G20" s="16" t="str">
        <f>'RIEPILOGO ORDINE'!I11</f>
        <v/>
      </c>
      <c r="H20" s="72" t="str">
        <f>'RIEPILOGO ORDINE'!D16</f>
        <v/>
      </c>
      <c r="I20" s="72"/>
      <c r="J20" s="16" t="str">
        <f>'RIEPILOGO ORDINE'!I16</f>
        <v/>
      </c>
      <c r="K20" s="72" t="str">
        <f>'RIEPILOGO ORDINE'!D21</f>
        <v/>
      </c>
      <c r="L20" s="72"/>
      <c r="M20" s="16" t="str">
        <f>'RIEPILOGO ORDINE'!I21</f>
        <v/>
      </c>
      <c r="N20" s="72" t="str">
        <f>'RIEPILOGO ORDINE'!D26</f>
        <v/>
      </c>
      <c r="O20" s="72"/>
      <c r="P20" s="16" t="str">
        <f>'RIEPILOGO ORDINE'!I26</f>
        <v/>
      </c>
      <c r="Q20" s="12"/>
    </row>
    <row r="21" spans="1:17" ht="27.75" customHeight="1" x14ac:dyDescent="0.3">
      <c r="A21" s="12"/>
      <c r="B21" s="77" t="str">
        <f>'RIEPILOGO ORDINE'!D7</f>
        <v/>
      </c>
      <c r="C21" s="78"/>
      <c r="D21" s="16" t="str">
        <f>'RIEPILOGO ORDINE'!I7</f>
        <v/>
      </c>
      <c r="E21" s="72" t="str">
        <f>'RIEPILOGO ORDINE'!D12</f>
        <v/>
      </c>
      <c r="F21" s="72"/>
      <c r="G21" s="16" t="str">
        <f>'RIEPILOGO ORDINE'!I12</f>
        <v/>
      </c>
      <c r="H21" s="72" t="str">
        <f>'RIEPILOGO ORDINE'!D17</f>
        <v/>
      </c>
      <c r="I21" s="72"/>
      <c r="J21" s="16" t="str">
        <f>'RIEPILOGO ORDINE'!I17</f>
        <v/>
      </c>
      <c r="K21" s="72" t="str">
        <f>'RIEPILOGO ORDINE'!D22</f>
        <v/>
      </c>
      <c r="L21" s="72"/>
      <c r="M21" s="16" t="str">
        <f>'RIEPILOGO ORDINE'!I22</f>
        <v/>
      </c>
      <c r="N21" s="72" t="str">
        <f>'RIEPILOGO ORDINE'!D27</f>
        <v/>
      </c>
      <c r="O21" s="72"/>
      <c r="P21" s="16" t="str">
        <f>'RIEPILOGO ORDINE'!I27</f>
        <v/>
      </c>
      <c r="Q21" s="12"/>
    </row>
    <row r="22" spans="1:17" x14ac:dyDescent="0.3">
      <c r="A22" s="12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2"/>
    </row>
    <row r="23" spans="1:17" x14ac:dyDescent="0.3">
      <c r="A23" s="12"/>
      <c r="B23" s="109" t="s">
        <v>187</v>
      </c>
      <c r="C23" s="110"/>
      <c r="D23" s="110"/>
      <c r="E23" s="111"/>
      <c r="F23" s="107">
        <f>+'RIEPILOGO ORDINE'!K29</f>
        <v>0</v>
      </c>
      <c r="G23" s="108"/>
      <c r="H23" s="18" t="s">
        <v>188</v>
      </c>
      <c r="I23" s="122"/>
      <c r="J23" s="122"/>
      <c r="K23" s="122"/>
      <c r="L23" s="122"/>
      <c r="M23" s="122"/>
      <c r="N23" s="122"/>
      <c r="O23" s="122"/>
      <c r="P23" s="122"/>
      <c r="Q23" s="12"/>
    </row>
    <row r="24" spans="1:17" x14ac:dyDescent="0.3">
      <c r="A24" s="12"/>
      <c r="B24" s="123" t="s">
        <v>189</v>
      </c>
      <c r="C24" s="124"/>
      <c r="D24" s="124"/>
      <c r="E24" s="125"/>
      <c r="F24" s="107">
        <f>+F23*30%</f>
        <v>0</v>
      </c>
      <c r="G24" s="108"/>
      <c r="H24" s="18" t="s">
        <v>188</v>
      </c>
      <c r="I24" s="122"/>
      <c r="J24" s="122"/>
      <c r="K24" s="122"/>
      <c r="L24" s="122"/>
      <c r="M24" s="122"/>
      <c r="N24" s="122"/>
      <c r="O24" s="122"/>
      <c r="P24" s="122"/>
      <c r="Q24" s="12"/>
    </row>
    <row r="25" spans="1:17" x14ac:dyDescent="0.3">
      <c r="A25" s="12"/>
      <c r="B25" s="109" t="s">
        <v>190</v>
      </c>
      <c r="C25" s="110"/>
      <c r="D25" s="110"/>
      <c r="E25" s="111"/>
      <c r="F25" s="107">
        <f>+F23*20%</f>
        <v>0</v>
      </c>
      <c r="G25" s="108"/>
      <c r="H25" s="18" t="s">
        <v>188</v>
      </c>
      <c r="I25" s="122"/>
      <c r="J25" s="122"/>
      <c r="K25" s="122"/>
      <c r="L25" s="122"/>
      <c r="M25" s="122"/>
      <c r="N25" s="122"/>
      <c r="O25" s="122"/>
      <c r="P25" s="122"/>
      <c r="Q25" s="12"/>
    </row>
    <row r="26" spans="1:17" x14ac:dyDescent="0.3">
      <c r="A26" s="12"/>
      <c r="B26" s="109" t="s">
        <v>191</v>
      </c>
      <c r="C26" s="110"/>
      <c r="D26" s="110"/>
      <c r="E26" s="111"/>
      <c r="F26" s="107">
        <f>+F23-F24-F25</f>
        <v>0</v>
      </c>
      <c r="G26" s="108"/>
      <c r="H26" s="18" t="s">
        <v>188</v>
      </c>
      <c r="I26" s="122"/>
      <c r="J26" s="122"/>
      <c r="K26" s="122"/>
      <c r="L26" s="122"/>
      <c r="M26" s="122"/>
      <c r="N26" s="122"/>
      <c r="O26" s="122"/>
      <c r="P26" s="122"/>
      <c r="Q26" s="12"/>
    </row>
    <row r="27" spans="1:17" x14ac:dyDescent="0.3">
      <c r="A27" s="12"/>
      <c r="B27" s="112" t="s">
        <v>192</v>
      </c>
      <c r="C27" s="113"/>
      <c r="D27" s="113"/>
      <c r="E27" s="114"/>
      <c r="F27" s="115">
        <v>800</v>
      </c>
      <c r="G27" s="116"/>
      <c r="H27" s="19" t="s">
        <v>188</v>
      </c>
      <c r="I27" s="122"/>
      <c r="J27" s="122"/>
      <c r="K27" s="122"/>
      <c r="L27" s="122"/>
      <c r="M27" s="122"/>
      <c r="N27" s="122"/>
      <c r="O27" s="122"/>
      <c r="P27" s="122"/>
      <c r="Q27" s="12"/>
    </row>
    <row r="28" spans="1:17" x14ac:dyDescent="0.3">
      <c r="A28" s="12"/>
      <c r="B28" s="117" t="s">
        <v>193</v>
      </c>
      <c r="C28" s="118"/>
      <c r="D28" s="118"/>
      <c r="E28" s="119"/>
      <c r="F28" s="120">
        <f>+F23-F27</f>
        <v>-800</v>
      </c>
      <c r="G28" s="121"/>
      <c r="H28" s="20" t="s">
        <v>188</v>
      </c>
      <c r="I28" s="122"/>
      <c r="J28" s="122"/>
      <c r="K28" s="122"/>
      <c r="L28" s="122"/>
      <c r="M28" s="122"/>
      <c r="N28" s="122"/>
      <c r="O28" s="122"/>
      <c r="P28" s="122"/>
      <c r="Q28" s="12"/>
    </row>
    <row r="29" spans="1:17" x14ac:dyDescent="0.3">
      <c r="A29" s="12"/>
      <c r="B29" s="21" t="s">
        <v>194</v>
      </c>
      <c r="C29" s="22"/>
      <c r="D29" s="23"/>
      <c r="E29" s="24"/>
      <c r="F29" s="104">
        <f>+(F28-F24-F25)/3</f>
        <v>-266.66666666666669</v>
      </c>
      <c r="G29" s="105"/>
      <c r="H29" s="25" t="s">
        <v>188</v>
      </c>
      <c r="I29" s="122"/>
      <c r="J29" s="122"/>
      <c r="K29" s="122"/>
      <c r="L29" s="122"/>
      <c r="M29" s="122"/>
      <c r="N29" s="122"/>
      <c r="O29" s="122"/>
      <c r="P29" s="122"/>
      <c r="Q29" s="12"/>
    </row>
    <row r="30" spans="1:17" x14ac:dyDescent="0.3">
      <c r="A30" s="12"/>
      <c r="B30" s="106" t="s">
        <v>195</v>
      </c>
      <c r="C30" s="106"/>
      <c r="D30" s="106"/>
      <c r="E30" s="106"/>
      <c r="F30" s="106"/>
      <c r="G30" s="106"/>
      <c r="H30" s="106"/>
      <c r="I30" s="122"/>
      <c r="J30" s="122"/>
      <c r="K30" s="122"/>
      <c r="L30" s="122"/>
      <c r="M30" s="122"/>
      <c r="N30" s="122"/>
      <c r="O30" s="122"/>
      <c r="P30" s="122"/>
      <c r="Q30" s="12"/>
    </row>
    <row r="31" spans="1:17" x14ac:dyDescent="0.3">
      <c r="A31" s="12"/>
      <c r="B31" s="98" t="s">
        <v>196</v>
      </c>
      <c r="C31" s="99"/>
      <c r="D31" s="100"/>
      <c r="E31" s="101" t="s">
        <v>197</v>
      </c>
      <c r="F31" s="102"/>
      <c r="G31" s="102"/>
      <c r="H31" s="103"/>
      <c r="I31" s="122"/>
      <c r="J31" s="122"/>
      <c r="K31" s="122"/>
      <c r="L31" s="122"/>
      <c r="M31" s="122"/>
      <c r="N31" s="122"/>
      <c r="O31" s="122"/>
      <c r="P31" s="122"/>
      <c r="Q31" s="12"/>
    </row>
    <row r="32" spans="1:17" x14ac:dyDescent="0.3">
      <c r="A32" s="12"/>
      <c r="B32" s="98" t="s">
        <v>198</v>
      </c>
      <c r="C32" s="99"/>
      <c r="D32" s="100"/>
      <c r="E32" s="101" t="s">
        <v>199</v>
      </c>
      <c r="F32" s="102"/>
      <c r="G32" s="102"/>
      <c r="H32" s="103"/>
      <c r="I32" s="122"/>
      <c r="J32" s="122"/>
      <c r="K32" s="122"/>
      <c r="L32" s="122"/>
      <c r="M32" s="122"/>
      <c r="N32" s="122"/>
      <c r="O32" s="122"/>
      <c r="P32" s="122"/>
      <c r="Q32" s="12"/>
    </row>
    <row r="33" spans="1:17" x14ac:dyDescent="0.3">
      <c r="A33" s="12"/>
      <c r="B33" s="79" t="s">
        <v>200</v>
      </c>
      <c r="C33" s="80"/>
      <c r="D33" s="81"/>
      <c r="E33" s="101" t="s">
        <v>201</v>
      </c>
      <c r="F33" s="102"/>
      <c r="G33" s="102"/>
      <c r="H33" s="103"/>
      <c r="I33" s="122"/>
      <c r="J33" s="122"/>
      <c r="K33" s="122"/>
      <c r="L33" s="122"/>
      <c r="M33" s="122"/>
      <c r="N33" s="122"/>
      <c r="O33" s="122"/>
      <c r="P33" s="122"/>
      <c r="Q33" s="12"/>
    </row>
    <row r="34" spans="1:17" x14ac:dyDescent="0.3">
      <c r="A34" s="12"/>
      <c r="B34" s="79" t="s">
        <v>202</v>
      </c>
      <c r="C34" s="80"/>
      <c r="D34" s="81"/>
      <c r="E34" s="82" t="s">
        <v>203</v>
      </c>
      <c r="F34" s="83"/>
      <c r="G34" s="83"/>
      <c r="H34" s="84"/>
      <c r="I34" s="122"/>
      <c r="J34" s="122"/>
      <c r="K34" s="122"/>
      <c r="L34" s="122"/>
      <c r="M34" s="122"/>
      <c r="N34" s="122"/>
      <c r="O34" s="122"/>
      <c r="P34" s="122"/>
      <c r="Q34" s="12"/>
    </row>
    <row r="35" spans="1:17" x14ac:dyDescent="0.3">
      <c r="A35" s="12"/>
      <c r="B35" s="79" t="s">
        <v>204</v>
      </c>
      <c r="C35" s="80"/>
      <c r="D35" s="81"/>
      <c r="E35" s="82" t="s">
        <v>205</v>
      </c>
      <c r="F35" s="83"/>
      <c r="G35" s="83"/>
      <c r="H35" s="84"/>
      <c r="I35" s="122"/>
      <c r="J35" s="122"/>
      <c r="K35" s="122"/>
      <c r="L35" s="122"/>
      <c r="M35" s="122"/>
      <c r="N35" s="122"/>
      <c r="O35" s="122"/>
      <c r="P35" s="122"/>
      <c r="Q35" s="12"/>
    </row>
    <row r="36" spans="1:17" x14ac:dyDescent="0.3">
      <c r="A36" s="12"/>
      <c r="B36" s="85" t="s">
        <v>206</v>
      </c>
      <c r="C36" s="86"/>
      <c r="D36" s="87"/>
      <c r="E36" s="91" t="s">
        <v>207</v>
      </c>
      <c r="F36" s="92"/>
      <c r="G36" s="92"/>
      <c r="H36" s="93"/>
      <c r="I36" s="122"/>
      <c r="J36" s="122"/>
      <c r="K36" s="122"/>
      <c r="L36" s="122"/>
      <c r="M36" s="122"/>
      <c r="N36" s="122"/>
      <c r="O36" s="122"/>
      <c r="P36" s="122"/>
      <c r="Q36" s="12"/>
    </row>
    <row r="37" spans="1:17" x14ac:dyDescent="0.3">
      <c r="A37" s="12"/>
      <c r="B37" s="88"/>
      <c r="C37" s="89"/>
      <c r="D37" s="90"/>
      <c r="E37" s="94"/>
      <c r="F37" s="95"/>
      <c r="G37" s="95"/>
      <c r="H37" s="96"/>
      <c r="I37" s="122"/>
      <c r="J37" s="122"/>
      <c r="K37" s="122"/>
      <c r="L37" s="122"/>
      <c r="M37" s="122"/>
      <c r="N37" s="122"/>
      <c r="O37" s="122"/>
      <c r="P37" s="122"/>
      <c r="Q37" s="12"/>
    </row>
    <row r="38" spans="1:17" x14ac:dyDescent="0.3">
      <c r="A38" s="12"/>
      <c r="B38" s="14"/>
      <c r="C38" s="14"/>
      <c r="D38" s="14"/>
      <c r="E38" s="14"/>
      <c r="F38" s="14"/>
      <c r="G38" s="14"/>
      <c r="H38" s="14"/>
      <c r="I38" s="122"/>
      <c r="J38" s="122"/>
      <c r="K38" s="122"/>
      <c r="L38" s="122"/>
      <c r="M38" s="122"/>
      <c r="N38" s="122"/>
      <c r="O38" s="122"/>
      <c r="P38" s="122"/>
      <c r="Q38" s="12"/>
    </row>
    <row r="39" spans="1:17" x14ac:dyDescent="0.3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2"/>
    </row>
    <row r="40" spans="1:17" x14ac:dyDescent="0.3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2"/>
    </row>
    <row r="41" spans="1:17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</sheetData>
  <sheetProtection algorithmName="SHA-512" hashValue="29ZvwtWrpAjSA2/wWqSDuBt4QFWvSEF8ypl5xBJJFwNdOjtwVctNF6rlOR+v7n/DgfX0Tl6hVa4NT4itqOHavw==" saltValue="DtH3MjtJWFPwMnBWdToy2Q==" spinCount="100000" sheet="1" objects="1" scenarios="1" selectLockedCells="1"/>
  <mergeCells count="73">
    <mergeCell ref="B10:D10"/>
    <mergeCell ref="B11:D11"/>
    <mergeCell ref="B6:O6"/>
    <mergeCell ref="B7:N7"/>
    <mergeCell ref="B9:D9"/>
    <mergeCell ref="I23:P38"/>
    <mergeCell ref="B24:E24"/>
    <mergeCell ref="F24:G24"/>
    <mergeCell ref="B25:E25"/>
    <mergeCell ref="B12:D12"/>
    <mergeCell ref="B13:D13"/>
    <mergeCell ref="B14:D14"/>
    <mergeCell ref="E14:P14"/>
    <mergeCell ref="B32:D32"/>
    <mergeCell ref="E32:H32"/>
    <mergeCell ref="B33:D33"/>
    <mergeCell ref="E33:H33"/>
    <mergeCell ref="F29:G29"/>
    <mergeCell ref="B30:H30"/>
    <mergeCell ref="B31:D31"/>
    <mergeCell ref="E31:H31"/>
    <mergeCell ref="F25:G25"/>
    <mergeCell ref="B26:E26"/>
    <mergeCell ref="F26:G26"/>
    <mergeCell ref="B27:E27"/>
    <mergeCell ref="F27:G27"/>
    <mergeCell ref="B28:E28"/>
    <mergeCell ref="F28:G28"/>
    <mergeCell ref="E9:P9"/>
    <mergeCell ref="E10:P10"/>
    <mergeCell ref="E11:P11"/>
    <mergeCell ref="E12:P12"/>
    <mergeCell ref="E13:P13"/>
    <mergeCell ref="B21:C21"/>
    <mergeCell ref="B35:D35"/>
    <mergeCell ref="E35:H35"/>
    <mergeCell ref="B36:D37"/>
    <mergeCell ref="E36:H37"/>
    <mergeCell ref="B34:D34"/>
    <mergeCell ref="E34:H34"/>
    <mergeCell ref="B23:E23"/>
    <mergeCell ref="F23:G23"/>
    <mergeCell ref="B17:C17"/>
    <mergeCell ref="B16:C16"/>
    <mergeCell ref="B18:C18"/>
    <mergeCell ref="B19:C19"/>
    <mergeCell ref="B20:C20"/>
    <mergeCell ref="K16:L16"/>
    <mergeCell ref="K17:L17"/>
    <mergeCell ref="E18:F18"/>
    <mergeCell ref="E19:F19"/>
    <mergeCell ref="E20:F20"/>
    <mergeCell ref="H21:I21"/>
    <mergeCell ref="E16:F16"/>
    <mergeCell ref="E17:F17"/>
    <mergeCell ref="H16:I16"/>
    <mergeCell ref="H17:I17"/>
    <mergeCell ref="N21:O21"/>
    <mergeCell ref="B8:P8"/>
    <mergeCell ref="B15:P15"/>
    <mergeCell ref="K18:L18"/>
    <mergeCell ref="K19:L19"/>
    <mergeCell ref="K20:L20"/>
    <mergeCell ref="K21:L21"/>
    <mergeCell ref="N16:O16"/>
    <mergeCell ref="N17:O17"/>
    <mergeCell ref="N18:O18"/>
    <mergeCell ref="N19:O19"/>
    <mergeCell ref="N20:O20"/>
    <mergeCell ref="E21:F21"/>
    <mergeCell ref="H18:I18"/>
    <mergeCell ref="H19:I19"/>
    <mergeCell ref="H20:I20"/>
  </mergeCells>
  <hyperlinks>
    <hyperlink ref="E34" r:id="rId1" xr:uid="{00000000-0004-0000-0200-000000000000}"/>
    <hyperlink ref="E35" r:id="rId2" xr:uid="{00000000-0004-0000-0200-000001000000}"/>
    <hyperlink ref="E36" r:id="rId3" xr:uid="{00000000-0004-0000-0200-000002000000}"/>
  </hyperlinks>
  <pageMargins left="0.25" right="0.25" top="0.75" bottom="0.75" header="0.3" footer="0.3"/>
  <pageSetup paperSize="9" scale="67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K1:AF253"/>
  <sheetViews>
    <sheetView topLeftCell="C1" workbookViewId="0">
      <selection activeCell="Y12" sqref="Y12"/>
    </sheetView>
  </sheetViews>
  <sheetFormatPr defaultRowHeight="14.4" x14ac:dyDescent="0.3"/>
  <cols>
    <col min="1" max="10" width="3.33203125" customWidth="1"/>
    <col min="11" max="11" width="7" customWidth="1"/>
    <col min="12" max="12" width="10.6640625" customWidth="1"/>
  </cols>
  <sheetData>
    <row r="1" spans="11:32" ht="6" customHeight="1" x14ac:dyDescent="0.3"/>
    <row r="2" spans="11:32" ht="6" customHeight="1" x14ac:dyDescent="0.3"/>
    <row r="3" spans="11:32" ht="6" customHeight="1" x14ac:dyDescent="0.3"/>
    <row r="4" spans="11:32" ht="6" customHeight="1" x14ac:dyDescent="0.3"/>
    <row r="5" spans="11:32" ht="6" customHeight="1" x14ac:dyDescent="0.3"/>
    <row r="6" spans="11:32" ht="6" customHeight="1" x14ac:dyDescent="0.3"/>
    <row r="7" spans="11:32" ht="6" customHeight="1" x14ac:dyDescent="0.3"/>
    <row r="8" spans="11:32" ht="20.25" customHeight="1" x14ac:dyDescent="0.3">
      <c r="K8" s="1">
        <v>1</v>
      </c>
      <c r="L8" s="1">
        <f>+K8+1</f>
        <v>2</v>
      </c>
      <c r="M8" s="1">
        <f t="shared" ref="M8:V8" si="0">+L8+1</f>
        <v>3</v>
      </c>
      <c r="N8" s="1">
        <f t="shared" si="0"/>
        <v>4</v>
      </c>
      <c r="O8" s="1">
        <f t="shared" si="0"/>
        <v>5</v>
      </c>
      <c r="P8" s="1">
        <f t="shared" si="0"/>
        <v>6</v>
      </c>
      <c r="Q8" s="1">
        <f t="shared" si="0"/>
        <v>7</v>
      </c>
      <c r="R8" s="1">
        <f t="shared" si="0"/>
        <v>8</v>
      </c>
      <c r="S8" s="1">
        <f t="shared" si="0"/>
        <v>9</v>
      </c>
      <c r="T8" s="1">
        <f t="shared" si="0"/>
        <v>10</v>
      </c>
      <c r="U8" s="1">
        <f t="shared" si="0"/>
        <v>11</v>
      </c>
      <c r="V8" s="1">
        <f t="shared" si="0"/>
        <v>12</v>
      </c>
    </row>
    <row r="9" spans="11:32" x14ac:dyDescent="0.3">
      <c r="K9" s="10">
        <f>IF(L9=0,0,1)</f>
        <v>0</v>
      </c>
      <c r="L9" s="11">
        <f>'SCHEDA PRODOTTI'!R9</f>
        <v>0</v>
      </c>
      <c r="M9" t="str">
        <f>'SCHEDA PRODOTTI'!K9</f>
        <v>SCR-61</v>
      </c>
      <c r="N9" t="str">
        <f>'SCHEDA PRODOTTI'!L9</f>
        <v>ADJUSTABLE SUPPORT</v>
      </c>
      <c r="O9">
        <f>'SCHEDA PRODOTTI'!M9</f>
        <v>800</v>
      </c>
      <c r="P9">
        <f>'SCHEDA PRODOTTI'!N9</f>
        <v>1200</v>
      </c>
      <c r="Q9">
        <f>'SCHEDA PRODOTTI'!O9</f>
        <v>6</v>
      </c>
      <c r="R9">
        <f>'SCHEDA PRODOTTI'!P9</f>
        <v>6</v>
      </c>
      <c r="S9">
        <f>'SCHEDA PRODOTTI'!R9</f>
        <v>0</v>
      </c>
      <c r="T9">
        <f>'SCHEDA PRODOTTI'!T9</f>
        <v>35.097504000000001</v>
      </c>
      <c r="U9">
        <f>'SCHEDA PRODOTTI'!U9</f>
        <v>115.82176319999999</v>
      </c>
      <c r="V9">
        <f>'SCHEDA PRODOTTI'!V9</f>
        <v>0</v>
      </c>
      <c r="AD9">
        <f>'SCHEDA PRODOTTI'!AB9</f>
        <v>0</v>
      </c>
      <c r="AE9">
        <f>'SCHEDA PRODOTTI'!AC9</f>
        <v>0</v>
      </c>
      <c r="AF9">
        <f>'SCHEDA PRODOTTI'!AD9</f>
        <v>0</v>
      </c>
    </row>
    <row r="10" spans="11:32" x14ac:dyDescent="0.3">
      <c r="K10" s="10">
        <f>IF(L10=0,0,1)+IF(L10=0,0,MAXA(K9))</f>
        <v>0</v>
      </c>
      <c r="L10" s="11">
        <f>'SCHEDA PRODOTTI'!R10</f>
        <v>0</v>
      </c>
      <c r="M10" t="str">
        <f>'SCHEDA PRODOTTI'!K10</f>
        <v>SCR-62</v>
      </c>
      <c r="N10" t="str">
        <f>'SCHEDA PRODOTTI'!L10</f>
        <v>ADJUSTABLE SUPPORT</v>
      </c>
      <c r="O10">
        <f>'SCHEDA PRODOTTI'!M10</f>
        <v>1000</v>
      </c>
      <c r="P10">
        <f>'SCHEDA PRODOTTI'!N10</f>
        <v>1600</v>
      </c>
      <c r="Q10">
        <f>'SCHEDA PRODOTTI'!O10</f>
        <v>6</v>
      </c>
      <c r="R10">
        <f>'SCHEDA PRODOTTI'!P10</f>
        <v>6</v>
      </c>
      <c r="S10">
        <f>'SCHEDA PRODOTTI'!R10</f>
        <v>0</v>
      </c>
      <c r="T10">
        <f>'SCHEDA PRODOTTI'!T10</f>
        <v>42.513599999999997</v>
      </c>
      <c r="U10">
        <f>'SCHEDA PRODOTTI'!U10</f>
        <v>140.29487999999998</v>
      </c>
      <c r="V10">
        <f>'SCHEDA PRODOTTI'!V10</f>
        <v>0</v>
      </c>
    </row>
    <row r="11" spans="11:32" x14ac:dyDescent="0.3">
      <c r="K11" s="10">
        <f>IF(L11=0,0,1)+IF(L11=0,0,MAXA($K$9:K10))</f>
        <v>0</v>
      </c>
      <c r="L11" s="11">
        <f>'SCHEDA PRODOTTI'!R11</f>
        <v>0</v>
      </c>
      <c r="M11" t="str">
        <f>'SCHEDA PRODOTTI'!K11</f>
        <v>SCR-121</v>
      </c>
      <c r="N11" t="str">
        <f>'SCHEDA PRODOTTI'!L11</f>
        <v>ADJUSTABLE SUPPORT</v>
      </c>
      <c r="O11">
        <f>'SCHEDA PRODOTTI'!M11</f>
        <v>800</v>
      </c>
      <c r="P11">
        <f>'SCHEDA PRODOTTI'!N11</f>
        <v>1200</v>
      </c>
      <c r="Q11">
        <f>'SCHEDA PRODOTTI'!O11</f>
        <v>12</v>
      </c>
      <c r="R11">
        <f>'SCHEDA PRODOTTI'!P11</f>
        <v>12</v>
      </c>
      <c r="S11">
        <f>'SCHEDA PRODOTTI'!R11</f>
        <v>0</v>
      </c>
      <c r="T11">
        <f>'SCHEDA PRODOTTI'!T11</f>
        <v>42.173663999999995</v>
      </c>
      <c r="U11">
        <f>'SCHEDA PRODOTTI'!U11</f>
        <v>139.17309119999999</v>
      </c>
      <c r="V11">
        <f>'SCHEDA PRODOTTI'!V11</f>
        <v>0</v>
      </c>
    </row>
    <row r="12" spans="11:32" x14ac:dyDescent="0.3">
      <c r="K12" s="10">
        <f>IF(L12=0,0,1)+IF(L12=0,0,MAXA($K$9:K11))</f>
        <v>0</v>
      </c>
      <c r="L12" s="11">
        <f>'SCHEDA PRODOTTI'!R12</f>
        <v>0</v>
      </c>
      <c r="M12" t="str">
        <f>'SCHEDA PRODOTTI'!K12</f>
        <v>SCR-122</v>
      </c>
      <c r="N12" t="str">
        <f>'SCHEDA PRODOTTI'!L12</f>
        <v>ADJUSTABLE SUPPORT</v>
      </c>
      <c r="O12">
        <f>'SCHEDA PRODOTTI'!M12</f>
        <v>1000</v>
      </c>
      <c r="P12">
        <f>'SCHEDA PRODOTTI'!N12</f>
        <v>1600</v>
      </c>
      <c r="Q12">
        <f>'SCHEDA PRODOTTI'!O12</f>
        <v>12</v>
      </c>
      <c r="R12">
        <f>'SCHEDA PRODOTTI'!P12</f>
        <v>12</v>
      </c>
      <c r="S12">
        <f>'SCHEDA PRODOTTI'!R12</f>
        <v>0</v>
      </c>
      <c r="T12">
        <f>'SCHEDA PRODOTTI'!T12</f>
        <v>51.948480000000004</v>
      </c>
      <c r="U12">
        <f>'SCHEDA PRODOTTI'!U12</f>
        <v>171.42998399999999</v>
      </c>
      <c r="V12">
        <f>'SCHEDA PRODOTTI'!V12</f>
        <v>0</v>
      </c>
    </row>
    <row r="13" spans="11:32" x14ac:dyDescent="0.3">
      <c r="K13" s="10">
        <f>IF(L13=0,0,1)+IF(L13=0,0,MAXA($K$9:K12))</f>
        <v>0</v>
      </c>
      <c r="L13" s="11">
        <f>'SCHEDA PRODOTTI'!R13</f>
        <v>0</v>
      </c>
      <c r="M13" t="str">
        <f>'SCHEDA PRODOTTI'!K13</f>
        <v>SCR-201</v>
      </c>
      <c r="N13" t="str">
        <f>'SCHEDA PRODOTTI'!L13</f>
        <v>ADJUSTABLE SUPPORT</v>
      </c>
      <c r="O13">
        <f>'SCHEDA PRODOTTI'!M13</f>
        <v>800</v>
      </c>
      <c r="P13">
        <f>'SCHEDA PRODOTTI'!N13</f>
        <v>1200</v>
      </c>
      <c r="Q13">
        <f>'SCHEDA PRODOTTI'!O13</f>
        <v>20</v>
      </c>
      <c r="R13">
        <f>'SCHEDA PRODOTTI'!P13</f>
        <v>20</v>
      </c>
      <c r="S13">
        <f>'SCHEDA PRODOTTI'!R13</f>
        <v>0</v>
      </c>
      <c r="T13">
        <f>'SCHEDA PRODOTTI'!T13</f>
        <v>43.570464000000001</v>
      </c>
      <c r="U13">
        <f>'SCHEDA PRODOTTI'!U13</f>
        <v>143.78253119999999</v>
      </c>
      <c r="V13">
        <f>'SCHEDA PRODOTTI'!V13</f>
        <v>0</v>
      </c>
    </row>
    <row r="14" spans="11:32" x14ac:dyDescent="0.3">
      <c r="K14" s="10">
        <f>IF(L14=0,0,1)+IF(L14=0,0,MAXA($K$9:K13))</f>
        <v>0</v>
      </c>
      <c r="L14" s="11">
        <f>'SCHEDA PRODOTTI'!R14</f>
        <v>0</v>
      </c>
      <c r="M14" t="str">
        <f>'SCHEDA PRODOTTI'!K14</f>
        <v>SCR-202</v>
      </c>
      <c r="N14" t="str">
        <f>'SCHEDA PRODOTTI'!L14</f>
        <v>ADJUSTABLE SUPPORT</v>
      </c>
      <c r="O14">
        <f>'SCHEDA PRODOTTI'!M14</f>
        <v>1000</v>
      </c>
      <c r="P14">
        <f>'SCHEDA PRODOTTI'!N14</f>
        <v>1600</v>
      </c>
      <c r="Q14">
        <f>'SCHEDA PRODOTTI'!O14</f>
        <v>20</v>
      </c>
      <c r="R14">
        <f>'SCHEDA PRODOTTI'!P14</f>
        <v>20</v>
      </c>
      <c r="S14">
        <f>'SCHEDA PRODOTTI'!R14</f>
        <v>0</v>
      </c>
      <c r="T14">
        <f>'SCHEDA PRODOTTI'!T14</f>
        <v>53.710079999999998</v>
      </c>
      <c r="U14">
        <f>'SCHEDA PRODOTTI'!U14</f>
        <v>177.24326399999998</v>
      </c>
      <c r="V14">
        <f>'SCHEDA PRODOTTI'!V14</f>
        <v>0</v>
      </c>
    </row>
    <row r="15" spans="11:32" x14ac:dyDescent="0.3">
      <c r="K15" s="10">
        <f>IF(L15=0,0,1)+IF(L15=0,0,MAXA($K$9:K14))</f>
        <v>0</v>
      </c>
      <c r="L15" s="11">
        <f>'SCHEDA PRODOTTI'!R15</f>
        <v>0</v>
      </c>
      <c r="M15" t="str">
        <f>'SCHEDA PRODOTTI'!K15</f>
        <v>SCR-203</v>
      </c>
      <c r="N15" t="str">
        <f>'SCHEDA PRODOTTI'!L15</f>
        <v>ADJUSTABLE SUPPORT</v>
      </c>
      <c r="O15">
        <f>'SCHEDA PRODOTTI'!M15</f>
        <v>1600</v>
      </c>
      <c r="P15">
        <f>'SCHEDA PRODOTTI'!N15</f>
        <v>2400</v>
      </c>
      <c r="Q15">
        <f>'SCHEDA PRODOTTI'!O15</f>
        <v>20</v>
      </c>
      <c r="R15">
        <f>'SCHEDA PRODOTTI'!P15</f>
        <v>20</v>
      </c>
      <c r="S15">
        <f>'SCHEDA PRODOTTI'!R15</f>
        <v>0</v>
      </c>
      <c r="T15">
        <f>'SCHEDA PRODOTTI'!T15</f>
        <v>78.824927999999986</v>
      </c>
      <c r="U15">
        <f>'SCHEDA PRODOTTI'!U15</f>
        <v>260.12226239999995</v>
      </c>
      <c r="V15">
        <f>'SCHEDA PRODOTTI'!V15</f>
        <v>0</v>
      </c>
    </row>
    <row r="16" spans="11:32" x14ac:dyDescent="0.3">
      <c r="K16" s="10">
        <f>IF(L16=0,0,1)+IF(L16=0,0,MAXA($K$9:K15))</f>
        <v>0</v>
      </c>
      <c r="L16" s="11">
        <f>'SCHEDA PRODOTTI'!R16</f>
        <v>0</v>
      </c>
      <c r="M16" t="str">
        <f>'SCHEDA PRODOTTI'!K16</f>
        <v>SCR-401</v>
      </c>
      <c r="N16" t="str">
        <f>'SCHEDA PRODOTTI'!L16</f>
        <v>ADJUSTABLE SUPPORT</v>
      </c>
      <c r="O16">
        <f>'SCHEDA PRODOTTI'!M16</f>
        <v>800</v>
      </c>
      <c r="P16">
        <f>'SCHEDA PRODOTTI'!N16</f>
        <v>1200</v>
      </c>
      <c r="Q16">
        <f>'SCHEDA PRODOTTI'!O16</f>
        <v>40</v>
      </c>
      <c r="R16">
        <f>'SCHEDA PRODOTTI'!P16</f>
        <v>40</v>
      </c>
      <c r="S16">
        <f>'SCHEDA PRODOTTI'!R16</f>
        <v>0</v>
      </c>
      <c r="T16">
        <f>'SCHEDA PRODOTTI'!T16</f>
        <v>68.231039999999993</v>
      </c>
      <c r="U16">
        <f>'SCHEDA PRODOTTI'!U16</f>
        <v>225.16243199999997</v>
      </c>
      <c r="V16">
        <f>'SCHEDA PRODOTTI'!V16</f>
        <v>0</v>
      </c>
    </row>
    <row r="17" spans="11:22" x14ac:dyDescent="0.3">
      <c r="K17" s="10">
        <f>IF(L17=0,0,1)+IF(L17=0,0,MAXA($K$9:K16))</f>
        <v>0</v>
      </c>
      <c r="L17" s="11">
        <f>'SCHEDA PRODOTTI'!R17</f>
        <v>0</v>
      </c>
      <c r="M17" t="str">
        <f>'SCHEDA PRODOTTI'!K17</f>
        <v>SCR-402</v>
      </c>
      <c r="N17" t="str">
        <f>'SCHEDA PRODOTTI'!L17</f>
        <v>ADJUSTABLE SUPPORT</v>
      </c>
      <c r="O17">
        <f>'SCHEDA PRODOTTI'!M17</f>
        <v>1000</v>
      </c>
      <c r="P17">
        <f>'SCHEDA PRODOTTI'!N17</f>
        <v>1600</v>
      </c>
      <c r="Q17">
        <f>'SCHEDA PRODOTTI'!O17</f>
        <v>40</v>
      </c>
      <c r="R17">
        <f>'SCHEDA PRODOTTI'!P17</f>
        <v>40</v>
      </c>
      <c r="S17">
        <f>'SCHEDA PRODOTTI'!R17</f>
        <v>0</v>
      </c>
      <c r="T17">
        <f>'SCHEDA PRODOTTI'!T17</f>
        <v>84.855360000000019</v>
      </c>
      <c r="U17">
        <f>'SCHEDA PRODOTTI'!U17</f>
        <v>280.02268800000007</v>
      </c>
      <c r="V17">
        <f>'SCHEDA PRODOTTI'!V17</f>
        <v>0</v>
      </c>
    </row>
    <row r="18" spans="11:22" x14ac:dyDescent="0.3">
      <c r="K18" s="10">
        <f>IF(L18=0,0,1)+IF(L18=0,0,MAXA($K$9:K17))</f>
        <v>0</v>
      </c>
      <c r="L18" s="11">
        <f>'SCHEDA PRODOTTI'!R18</f>
        <v>0</v>
      </c>
      <c r="M18" t="str">
        <f>'SCHEDA PRODOTTI'!K18</f>
        <v>SCR-403</v>
      </c>
      <c r="N18" t="str">
        <f>'SCHEDA PRODOTTI'!L18</f>
        <v>ADJUSTABLE SUPPORT</v>
      </c>
      <c r="O18">
        <f>'SCHEDA PRODOTTI'!M18</f>
        <v>1600</v>
      </c>
      <c r="P18">
        <f>'SCHEDA PRODOTTI'!N18</f>
        <v>2400</v>
      </c>
      <c r="Q18">
        <f>'SCHEDA PRODOTTI'!O18</f>
        <v>40</v>
      </c>
      <c r="R18">
        <f>'SCHEDA PRODOTTI'!P18</f>
        <v>40</v>
      </c>
      <c r="S18">
        <f>'SCHEDA PRODOTTI'!R18</f>
        <v>0</v>
      </c>
      <c r="T18">
        <f>'SCHEDA PRODOTTI'!T18</f>
        <v>124.58207999999999</v>
      </c>
      <c r="U18">
        <f>'SCHEDA PRODOTTI'!U18</f>
        <v>411.12086399999993</v>
      </c>
      <c r="V18">
        <f>'SCHEDA PRODOTTI'!V18</f>
        <v>0</v>
      </c>
    </row>
    <row r="19" spans="11:22" x14ac:dyDescent="0.3">
      <c r="K19" s="10">
        <f>IF(L19=0,0,1)+IF(L19=0,0,MAXA($K$9:K18))</f>
        <v>0</v>
      </c>
      <c r="L19" s="11">
        <f>'SCHEDA PRODOTTI'!R19</f>
        <v>0</v>
      </c>
      <c r="M19" t="str">
        <f>'SCHEDA PRODOTTI'!K19</f>
        <v>SCR-601</v>
      </c>
      <c r="N19" t="str">
        <f>'SCHEDA PRODOTTI'!L19</f>
        <v>ADJUSTABLE SUPPORT</v>
      </c>
      <c r="O19">
        <f>'SCHEDA PRODOTTI'!M19</f>
        <v>900</v>
      </c>
      <c r="P19">
        <f>'SCHEDA PRODOTTI'!N19</f>
        <v>1200</v>
      </c>
      <c r="Q19">
        <f>'SCHEDA PRODOTTI'!O19</f>
        <v>60</v>
      </c>
      <c r="R19">
        <f>'SCHEDA PRODOTTI'!P19</f>
        <v>60</v>
      </c>
      <c r="S19">
        <f>'SCHEDA PRODOTTI'!R19</f>
        <v>0</v>
      </c>
      <c r="T19">
        <f>'SCHEDA PRODOTTI'!T19</f>
        <v>92.191391999999979</v>
      </c>
      <c r="U19">
        <f>'SCHEDA PRODOTTI'!U19</f>
        <v>304.23159359999994</v>
      </c>
      <c r="V19">
        <f>'SCHEDA PRODOTTI'!V19</f>
        <v>0</v>
      </c>
    </row>
    <row r="20" spans="11:22" x14ac:dyDescent="0.3">
      <c r="K20" s="10">
        <f>IF(L20=0,0,1)+IF(L20=0,0,MAXA($K$9:K19))</f>
        <v>0</v>
      </c>
      <c r="L20" s="11">
        <f>'SCHEDA PRODOTTI'!R20</f>
        <v>0</v>
      </c>
      <c r="M20" t="str">
        <f>'SCHEDA PRODOTTI'!K20</f>
        <v>SCR-602</v>
      </c>
      <c r="N20" t="str">
        <f>'SCHEDA PRODOTTI'!L20</f>
        <v>ADJUSTABLE SUPPORT</v>
      </c>
      <c r="O20">
        <f>'SCHEDA PRODOTTI'!M20</f>
        <v>1000</v>
      </c>
      <c r="P20">
        <f>'SCHEDA PRODOTTI'!N20</f>
        <v>1500</v>
      </c>
      <c r="Q20">
        <f>'SCHEDA PRODOTTI'!O20</f>
        <v>60</v>
      </c>
      <c r="R20">
        <f>'SCHEDA PRODOTTI'!P20</f>
        <v>60</v>
      </c>
      <c r="S20">
        <f>'SCHEDA PRODOTTI'!R20</f>
        <v>0</v>
      </c>
      <c r="T20">
        <f>'SCHEDA PRODOTTI'!T20</f>
        <v>106.90247999999998</v>
      </c>
      <c r="U20">
        <f>'SCHEDA PRODOTTI'!U20</f>
        <v>352.7781839999999</v>
      </c>
      <c r="V20">
        <f>'SCHEDA PRODOTTI'!V20</f>
        <v>0</v>
      </c>
    </row>
    <row r="21" spans="11:22" x14ac:dyDescent="0.3">
      <c r="K21" s="10">
        <f>IF(L21=0,0,1)+IF(L21=0,0,MAXA($K$9:K20))</f>
        <v>0</v>
      </c>
      <c r="L21" s="11">
        <f>'SCHEDA PRODOTTI'!R21</f>
        <v>0</v>
      </c>
      <c r="M21" t="str">
        <f>'SCHEDA PRODOTTI'!K21</f>
        <v>SCR-1001</v>
      </c>
      <c r="N21" t="str">
        <f>'SCHEDA PRODOTTI'!L21</f>
        <v>ADJUSTABLE SUPPORT</v>
      </c>
      <c r="O21">
        <f>'SCHEDA PRODOTTI'!M21</f>
        <v>900</v>
      </c>
      <c r="P21">
        <f>'SCHEDA PRODOTTI'!N21</f>
        <v>1200</v>
      </c>
      <c r="Q21">
        <f>'SCHEDA PRODOTTI'!O21</f>
        <v>100</v>
      </c>
      <c r="R21">
        <f>'SCHEDA PRODOTTI'!P21</f>
        <v>100</v>
      </c>
      <c r="S21">
        <f>'SCHEDA PRODOTTI'!R21</f>
        <v>0</v>
      </c>
      <c r="T21">
        <f>'SCHEDA PRODOTTI'!T21</f>
        <v>123.321168</v>
      </c>
      <c r="U21">
        <f>'SCHEDA PRODOTTI'!U21</f>
        <v>406.95985439999998</v>
      </c>
      <c r="V21">
        <f>'SCHEDA PRODOTTI'!V21</f>
        <v>0</v>
      </c>
    </row>
    <row r="22" spans="11:22" x14ac:dyDescent="0.3">
      <c r="K22" s="10">
        <f>IF(L22=0,0,1)+IF(L22=0,0,MAXA($K$9:K21))</f>
        <v>0</v>
      </c>
      <c r="L22" s="11">
        <f>'SCHEDA PRODOTTI'!R22</f>
        <v>0</v>
      </c>
      <c r="M22" t="str">
        <f>'SCHEDA PRODOTTI'!K22</f>
        <v>SCR-1002</v>
      </c>
      <c r="N22" t="str">
        <f>'SCHEDA PRODOTTI'!L22</f>
        <v>ADJUSTABLE SUPPORT</v>
      </c>
      <c r="O22">
        <f>'SCHEDA PRODOTTI'!M22</f>
        <v>1000</v>
      </c>
      <c r="P22">
        <f>'SCHEDA PRODOTTI'!N22</f>
        <v>1500</v>
      </c>
      <c r="Q22">
        <f>'SCHEDA PRODOTTI'!O22</f>
        <v>100</v>
      </c>
      <c r="R22">
        <f>'SCHEDA PRODOTTI'!P22</f>
        <v>100</v>
      </c>
      <c r="S22">
        <f>'SCHEDA PRODOTTI'!R22</f>
        <v>0</v>
      </c>
      <c r="T22">
        <f>'SCHEDA PRODOTTI'!T22</f>
        <v>143.45472000000001</v>
      </c>
      <c r="U22">
        <f>'SCHEDA PRODOTTI'!U22</f>
        <v>473.400576</v>
      </c>
      <c r="V22">
        <f>'SCHEDA PRODOTTI'!V22</f>
        <v>0</v>
      </c>
    </row>
    <row r="23" spans="11:22" x14ac:dyDescent="0.3">
      <c r="K23" s="10">
        <f>IF(L23=0,0,1)+IF(L23=0,0,MAXA($K$9:K22))</f>
        <v>0</v>
      </c>
      <c r="L23" s="11">
        <f>'SCHEDA PRODOTTI'!R24</f>
        <v>0</v>
      </c>
      <c r="M23" t="str">
        <f>'SCHEDA PRODOTTI'!K24</f>
        <v>SVD-51</v>
      </c>
      <c r="N23" t="str">
        <f>'SCHEDA PRODOTTI'!L24</f>
        <v>VERTICAL DOUBLE SUPPORT</v>
      </c>
      <c r="O23">
        <f>'SCHEDA PRODOTTI'!M24</f>
        <v>1000</v>
      </c>
      <c r="P23">
        <f>'SCHEDA PRODOTTI'!N24</f>
        <v>1500</v>
      </c>
      <c r="Q23">
        <f>'SCHEDA PRODOTTI'!O24</f>
        <v>5</v>
      </c>
      <c r="R23">
        <f>'SCHEDA PRODOTTI'!P24</f>
        <v>5</v>
      </c>
      <c r="S23">
        <f>'SCHEDA PRODOTTI'!R24</f>
        <v>0</v>
      </c>
      <c r="T23">
        <f>'SCHEDA PRODOTTI'!T24</f>
        <v>31.20384</v>
      </c>
      <c r="U23">
        <f>'SCHEDA PRODOTTI'!U24</f>
        <v>102.97267199999999</v>
      </c>
      <c r="V23">
        <f>'SCHEDA PRODOTTI'!V24</f>
        <v>0</v>
      </c>
    </row>
    <row r="24" spans="11:22" x14ac:dyDescent="0.3">
      <c r="K24" s="10">
        <f>IF(L24=0,0,1)+IF(L24=0,0,MAXA($K$9:K23))</f>
        <v>0</v>
      </c>
      <c r="L24" s="11">
        <f>'SCHEDA PRODOTTI'!R25</f>
        <v>0</v>
      </c>
      <c r="M24" t="str">
        <f>'SCHEDA PRODOTTI'!K25</f>
        <v>SVD-52</v>
      </c>
      <c r="N24" t="str">
        <f>'SCHEDA PRODOTTI'!L25</f>
        <v>VERTICAL DOUBLE SUPPORT</v>
      </c>
      <c r="O24">
        <f>'SCHEDA PRODOTTI'!M25</f>
        <v>1200</v>
      </c>
      <c r="P24">
        <f>'SCHEDA PRODOTTI'!N25</f>
        <v>1800</v>
      </c>
      <c r="Q24">
        <f>'SCHEDA PRODOTTI'!O25</f>
        <v>5</v>
      </c>
      <c r="R24">
        <f>'SCHEDA PRODOTTI'!P25</f>
        <v>5</v>
      </c>
      <c r="S24">
        <f>'SCHEDA PRODOTTI'!R25</f>
        <v>0</v>
      </c>
      <c r="T24">
        <f>'SCHEDA PRODOTTI'!T25</f>
        <v>36.335808</v>
      </c>
      <c r="U24">
        <f>'SCHEDA PRODOTTI'!U25</f>
        <v>119.9081664</v>
      </c>
      <c r="V24">
        <f>'SCHEDA PRODOTTI'!V25</f>
        <v>0</v>
      </c>
    </row>
    <row r="25" spans="11:22" x14ac:dyDescent="0.3">
      <c r="K25" s="10">
        <f>IF(L25=0,0,1)+IF(L25=0,0,MAXA($K$9:K24))</f>
        <v>0</v>
      </c>
      <c r="L25" s="11">
        <f>'SCHEDA PRODOTTI'!R26</f>
        <v>0</v>
      </c>
      <c r="M25" t="str">
        <f>'SCHEDA PRODOTTI'!K26</f>
        <v>SVD-101</v>
      </c>
      <c r="N25" t="str">
        <f>'SCHEDA PRODOTTI'!L26</f>
        <v>VERTICAL DOUBLE SUPPORT</v>
      </c>
      <c r="O25">
        <f>'SCHEDA PRODOTTI'!M26</f>
        <v>1000</v>
      </c>
      <c r="P25">
        <f>'SCHEDA PRODOTTI'!N26</f>
        <v>1500</v>
      </c>
      <c r="Q25">
        <f>'SCHEDA PRODOTTI'!O26</f>
        <v>10</v>
      </c>
      <c r="R25">
        <f>'SCHEDA PRODOTTI'!P26</f>
        <v>10</v>
      </c>
      <c r="S25">
        <f>'SCHEDA PRODOTTI'!R26</f>
        <v>0</v>
      </c>
      <c r="T25">
        <f>'SCHEDA PRODOTTI'!T26</f>
        <v>35.837039999999995</v>
      </c>
      <c r="U25">
        <f>'SCHEDA PRODOTTI'!U26</f>
        <v>118.26223199999998</v>
      </c>
      <c r="V25">
        <f>'SCHEDA PRODOTTI'!V26</f>
        <v>0</v>
      </c>
    </row>
    <row r="26" spans="11:22" x14ac:dyDescent="0.3">
      <c r="K26" s="10">
        <f>IF(L26=0,0,1)+IF(L26=0,0,MAXA($K$9:K25))</f>
        <v>0</v>
      </c>
      <c r="L26" s="11">
        <f>'SCHEDA PRODOTTI'!R27</f>
        <v>0</v>
      </c>
      <c r="M26" t="str">
        <f>'SCHEDA PRODOTTI'!K27</f>
        <v>SVD-102</v>
      </c>
      <c r="N26" t="str">
        <f>'SCHEDA PRODOTTI'!L27</f>
        <v>VERTICAL DOUBLE SUPPORT</v>
      </c>
      <c r="O26">
        <f>'SCHEDA PRODOTTI'!M27</f>
        <v>1200</v>
      </c>
      <c r="P26">
        <f>'SCHEDA PRODOTTI'!N27</f>
        <v>1800</v>
      </c>
      <c r="Q26">
        <f>'SCHEDA PRODOTTI'!O27</f>
        <v>10</v>
      </c>
      <c r="R26">
        <f>'SCHEDA PRODOTTI'!P27</f>
        <v>10</v>
      </c>
      <c r="S26">
        <f>'SCHEDA PRODOTTI'!R27</f>
        <v>0</v>
      </c>
      <c r="T26">
        <f>'SCHEDA PRODOTTI'!T27</f>
        <v>41.895648000000001</v>
      </c>
      <c r="U26">
        <f>'SCHEDA PRODOTTI'!U27</f>
        <v>138.25563840000001</v>
      </c>
      <c r="V26">
        <f>'SCHEDA PRODOTTI'!V27</f>
        <v>0</v>
      </c>
    </row>
    <row r="27" spans="11:22" x14ac:dyDescent="0.3">
      <c r="K27" s="10">
        <f>IF(L27=0,0,1)+IF(L27=0,0,MAXA($K$9:K26))</f>
        <v>0</v>
      </c>
      <c r="L27" s="11">
        <f>'SCHEDA PRODOTTI'!R28</f>
        <v>0</v>
      </c>
      <c r="M27" t="str">
        <f>'SCHEDA PRODOTTI'!K28</f>
        <v>SVD-151</v>
      </c>
      <c r="N27" t="str">
        <f>'SCHEDA PRODOTTI'!L28</f>
        <v>VERTICAL DOUBLE SUPPORT</v>
      </c>
      <c r="O27">
        <f>'SCHEDA PRODOTTI'!M28</f>
        <v>1200</v>
      </c>
      <c r="P27">
        <f>'SCHEDA PRODOTTI'!N28</f>
        <v>1800</v>
      </c>
      <c r="Q27">
        <f>'SCHEDA PRODOTTI'!O28</f>
        <v>15</v>
      </c>
      <c r="R27">
        <f>'SCHEDA PRODOTTI'!P28</f>
        <v>15</v>
      </c>
      <c r="S27">
        <f>'SCHEDA PRODOTTI'!R28</f>
        <v>0</v>
      </c>
      <c r="T27">
        <f>'SCHEDA PRODOTTI'!T28</f>
        <v>46.950047999999995</v>
      </c>
      <c r="U27">
        <f>'SCHEDA PRODOTTI'!U28</f>
        <v>154.93515839999998</v>
      </c>
      <c r="V27">
        <f>'SCHEDA PRODOTTI'!V28</f>
        <v>0</v>
      </c>
    </row>
    <row r="28" spans="11:22" x14ac:dyDescent="0.3">
      <c r="K28" s="10">
        <f>IF(L28=0,0,1)+IF(L28=0,0,MAXA($K$9:K27))</f>
        <v>0</v>
      </c>
      <c r="L28" s="11">
        <f>'SCHEDA PRODOTTI'!R29</f>
        <v>0</v>
      </c>
      <c r="M28" t="str">
        <f>'SCHEDA PRODOTTI'!K29</f>
        <v>SVD-152</v>
      </c>
      <c r="N28" t="str">
        <f>'SCHEDA PRODOTTI'!L29</f>
        <v>VERTICAL DOUBLE SUPPORT</v>
      </c>
      <c r="O28">
        <f>'SCHEDA PRODOTTI'!M29</f>
        <v>1600</v>
      </c>
      <c r="P28">
        <f>'SCHEDA PRODOTTI'!N29</f>
        <v>2500</v>
      </c>
      <c r="Q28">
        <f>'SCHEDA PRODOTTI'!O29</f>
        <v>15</v>
      </c>
      <c r="R28">
        <f>'SCHEDA PRODOTTI'!P29</f>
        <v>15</v>
      </c>
      <c r="S28">
        <f>'SCHEDA PRODOTTI'!R29</f>
        <v>0</v>
      </c>
      <c r="T28">
        <f>'SCHEDA PRODOTTI'!T29</f>
        <v>62.062464000000006</v>
      </c>
      <c r="U28">
        <f>'SCHEDA PRODOTTI'!U29</f>
        <v>204.80613120000001</v>
      </c>
      <c r="V28">
        <f>'SCHEDA PRODOTTI'!V29</f>
        <v>0</v>
      </c>
    </row>
    <row r="29" spans="11:22" x14ac:dyDescent="0.3">
      <c r="K29" s="10">
        <f>IF(L29=0,0,1)+IF(L29=0,0,MAXA($K$9:K28))</f>
        <v>0</v>
      </c>
      <c r="L29" s="11">
        <f>'SCHEDA PRODOTTI'!R30</f>
        <v>0</v>
      </c>
      <c r="M29" t="str">
        <f>'SCHEDA PRODOTTI'!K30</f>
        <v>SVD-201</v>
      </c>
      <c r="N29" t="str">
        <f>'SCHEDA PRODOTTI'!L30</f>
        <v>VERTICAL DOUBLE SUPPORT</v>
      </c>
      <c r="O29">
        <f>'SCHEDA PRODOTTI'!M30</f>
        <v>1200</v>
      </c>
      <c r="P29">
        <f>'SCHEDA PRODOTTI'!N30</f>
        <v>1800</v>
      </c>
      <c r="Q29">
        <f>'SCHEDA PRODOTTI'!O30</f>
        <v>20</v>
      </c>
      <c r="R29">
        <f>'SCHEDA PRODOTTI'!P30</f>
        <v>20</v>
      </c>
      <c r="S29">
        <f>'SCHEDA PRODOTTI'!R30</f>
        <v>0</v>
      </c>
      <c r="T29">
        <f>'SCHEDA PRODOTTI'!T30</f>
        <v>49.045248000000001</v>
      </c>
      <c r="U29">
        <f>'SCHEDA PRODOTTI'!U30</f>
        <v>161.84931839999999</v>
      </c>
      <c r="V29">
        <f>'SCHEDA PRODOTTI'!V30</f>
        <v>0</v>
      </c>
    </row>
    <row r="30" spans="11:22" x14ac:dyDescent="0.3">
      <c r="K30" s="10">
        <f>IF(L30=0,0,1)+IF(L30=0,0,MAXA($K$9:K29))</f>
        <v>0</v>
      </c>
      <c r="L30" s="11">
        <f>'SCHEDA PRODOTTI'!R31</f>
        <v>0</v>
      </c>
      <c r="M30" t="str">
        <f>'SCHEDA PRODOTTI'!K31</f>
        <v>SVD-202</v>
      </c>
      <c r="N30" t="str">
        <f>'SCHEDA PRODOTTI'!L31</f>
        <v>VERTICAL DOUBLE SUPPORT</v>
      </c>
      <c r="O30">
        <f>'SCHEDA PRODOTTI'!M31</f>
        <v>1600</v>
      </c>
      <c r="P30">
        <f>'SCHEDA PRODOTTI'!N31</f>
        <v>2500</v>
      </c>
      <c r="Q30">
        <f>'SCHEDA PRODOTTI'!O31</f>
        <v>20</v>
      </c>
      <c r="R30">
        <f>'SCHEDA PRODOTTI'!P31</f>
        <v>20</v>
      </c>
      <c r="S30">
        <f>'SCHEDA PRODOTTI'!R31</f>
        <v>0</v>
      </c>
      <c r="T30">
        <f>'SCHEDA PRODOTTI'!T31</f>
        <v>64.871663999999996</v>
      </c>
      <c r="U30">
        <f>'SCHEDA PRODOTTI'!U31</f>
        <v>214.07649119999996</v>
      </c>
      <c r="V30">
        <f>'SCHEDA PRODOTTI'!V31</f>
        <v>0</v>
      </c>
    </row>
    <row r="31" spans="11:22" x14ac:dyDescent="0.3">
      <c r="K31" s="10">
        <f>IF(L31=0,0,1)+IF(L31=0,0,MAXA($K$9:K30))</f>
        <v>0</v>
      </c>
      <c r="L31" s="11">
        <f>'SCHEDA PRODOTTI'!R32</f>
        <v>0</v>
      </c>
      <c r="M31" t="str">
        <f>'SCHEDA PRODOTTI'!K32</f>
        <v>SVD-301</v>
      </c>
      <c r="N31" t="str">
        <f>'SCHEDA PRODOTTI'!L32</f>
        <v>VERTICAL DOUBLE SUPPORT</v>
      </c>
      <c r="O31">
        <f>'SCHEDA PRODOTTI'!M32</f>
        <v>1200</v>
      </c>
      <c r="P31">
        <f>'SCHEDA PRODOTTI'!N32</f>
        <v>1800</v>
      </c>
      <c r="Q31">
        <f>'SCHEDA PRODOTTI'!O32</f>
        <v>30</v>
      </c>
      <c r="R31">
        <f>'SCHEDA PRODOTTI'!P32</f>
        <v>30</v>
      </c>
      <c r="S31">
        <f>'SCHEDA PRODOTTI'!R32</f>
        <v>0</v>
      </c>
      <c r="T31">
        <f>'SCHEDA PRODOTTI'!T32</f>
        <v>79.045919999999995</v>
      </c>
      <c r="U31">
        <f>'SCHEDA PRODOTTI'!U32</f>
        <v>260.85153599999995</v>
      </c>
      <c r="V31">
        <f>'SCHEDA PRODOTTI'!V32</f>
        <v>0</v>
      </c>
    </row>
    <row r="32" spans="11:22" x14ac:dyDescent="0.3">
      <c r="K32" s="10">
        <f>IF(L32=0,0,1)+IF(L32=0,0,MAXA($K$9:K31))</f>
        <v>0</v>
      </c>
      <c r="L32" s="11">
        <f>'SCHEDA PRODOTTI'!R33</f>
        <v>0</v>
      </c>
      <c r="M32" t="str">
        <f>'SCHEDA PRODOTTI'!K33</f>
        <v>SVD-302</v>
      </c>
      <c r="N32" t="str">
        <f>'SCHEDA PRODOTTI'!L33</f>
        <v>VERTICAL DOUBLE SUPPORT</v>
      </c>
      <c r="O32">
        <f>'SCHEDA PRODOTTI'!M33</f>
        <v>1600</v>
      </c>
      <c r="P32">
        <f>'SCHEDA PRODOTTI'!N33</f>
        <v>2500</v>
      </c>
      <c r="Q32">
        <f>'SCHEDA PRODOTTI'!O33</f>
        <v>30</v>
      </c>
      <c r="R32">
        <f>'SCHEDA PRODOTTI'!P33</f>
        <v>30</v>
      </c>
      <c r="S32">
        <f>'SCHEDA PRODOTTI'!R33</f>
        <v>0</v>
      </c>
      <c r="T32">
        <f>'SCHEDA PRODOTTI'!T33</f>
        <v>105.29112000000001</v>
      </c>
      <c r="U32">
        <f>'SCHEDA PRODOTTI'!U33</f>
        <v>347.46069599999998</v>
      </c>
      <c r="V32">
        <f>'SCHEDA PRODOTTI'!V33</f>
        <v>0</v>
      </c>
    </row>
    <row r="33" spans="11:22" x14ac:dyDescent="0.3">
      <c r="K33" s="10">
        <f>IF(L33=0,0,1)+IF(L33=0,0,MAXA($K$9:K32))</f>
        <v>0</v>
      </c>
      <c r="L33" s="11">
        <f>'SCHEDA PRODOTTI'!R35</f>
        <v>0</v>
      </c>
      <c r="M33" t="str">
        <f>'SCHEDA PRODOTTI'!K35</f>
        <v>SCF-51</v>
      </c>
      <c r="N33" t="str">
        <f>'SCHEDA PRODOTTI'!L35</f>
        <v>FIXED SUPPORT</v>
      </c>
      <c r="O33">
        <f>'SCHEDA PRODOTTI'!M35</f>
        <v>400</v>
      </c>
      <c r="P33">
        <f>'SCHEDA PRODOTTI'!N35</f>
        <v>400</v>
      </c>
      <c r="Q33">
        <f>'SCHEDA PRODOTTI'!O35</f>
        <v>5</v>
      </c>
      <c r="R33">
        <f>'SCHEDA PRODOTTI'!P35</f>
        <v>5</v>
      </c>
      <c r="S33">
        <f>'SCHEDA PRODOTTI'!R35</f>
        <v>0</v>
      </c>
      <c r="T33">
        <f>'SCHEDA PRODOTTI'!T35</f>
        <v>11.797632</v>
      </c>
      <c r="U33">
        <f>'SCHEDA PRODOTTI'!U35</f>
        <v>38.932185599999997</v>
      </c>
      <c r="V33">
        <f>'SCHEDA PRODOTTI'!V35</f>
        <v>0</v>
      </c>
    </row>
    <row r="34" spans="11:22" x14ac:dyDescent="0.3">
      <c r="K34" s="10">
        <f>IF(L34=0,0,1)+IF(L34=0,0,MAXA($K$9:K33))</f>
        <v>0</v>
      </c>
      <c r="L34" s="11">
        <f>'SCHEDA PRODOTTI'!R36</f>
        <v>0</v>
      </c>
      <c r="M34" t="str">
        <f>'SCHEDA PRODOTTI'!K36</f>
        <v>SCF-52</v>
      </c>
      <c r="N34" t="str">
        <f>'SCHEDA PRODOTTI'!L36</f>
        <v>FIXED SUPPORT</v>
      </c>
      <c r="O34">
        <f>'SCHEDA PRODOTTI'!M36</f>
        <v>500</v>
      </c>
      <c r="P34">
        <f>'SCHEDA PRODOTTI'!N36</f>
        <v>500</v>
      </c>
      <c r="Q34">
        <f>'SCHEDA PRODOTTI'!O36</f>
        <v>5</v>
      </c>
      <c r="R34">
        <f>'SCHEDA PRODOTTI'!P36</f>
        <v>5</v>
      </c>
      <c r="S34">
        <f>'SCHEDA PRODOTTI'!R36</f>
        <v>0</v>
      </c>
      <c r="T34">
        <f>'SCHEDA PRODOTTI'!T36</f>
        <v>14.747039999999998</v>
      </c>
      <c r="U34">
        <f>'SCHEDA PRODOTTI'!U36</f>
        <v>48.665231999999989</v>
      </c>
      <c r="V34">
        <f>'SCHEDA PRODOTTI'!V36</f>
        <v>0</v>
      </c>
    </row>
    <row r="35" spans="11:22" x14ac:dyDescent="0.3">
      <c r="K35" s="10">
        <f>IF(L35=0,0,1)+IF(L35=0,0,MAXA($K$9:K34))</f>
        <v>0</v>
      </c>
      <c r="L35" s="11">
        <f>'SCHEDA PRODOTTI'!R37</f>
        <v>0</v>
      </c>
      <c r="M35" t="str">
        <f>'SCHEDA PRODOTTI'!K37</f>
        <v>SCF-53</v>
      </c>
      <c r="N35" t="str">
        <f>'SCHEDA PRODOTTI'!L37</f>
        <v>FIXED SUPPORT</v>
      </c>
      <c r="O35">
        <f>'SCHEDA PRODOTTI'!M37</f>
        <v>600</v>
      </c>
      <c r="P35">
        <f>'SCHEDA PRODOTTI'!N37</f>
        <v>600</v>
      </c>
      <c r="Q35">
        <f>'SCHEDA PRODOTTI'!O37</f>
        <v>5</v>
      </c>
      <c r="R35">
        <f>'SCHEDA PRODOTTI'!P37</f>
        <v>5</v>
      </c>
      <c r="S35">
        <f>'SCHEDA PRODOTTI'!R37</f>
        <v>0</v>
      </c>
      <c r="T35">
        <f>'SCHEDA PRODOTTI'!T37</f>
        <v>17.696447999999997</v>
      </c>
      <c r="U35">
        <f>'SCHEDA PRODOTTI'!U37</f>
        <v>58.398278399999988</v>
      </c>
      <c r="V35">
        <f>'SCHEDA PRODOTTI'!V37</f>
        <v>0</v>
      </c>
    </row>
    <row r="36" spans="11:22" x14ac:dyDescent="0.3">
      <c r="K36" s="10">
        <f>IF(L36=0,0,1)+IF(L36=0,0,MAXA($K$9:K35))</f>
        <v>0</v>
      </c>
      <c r="L36" s="11">
        <f>'SCHEDA PRODOTTI'!R38</f>
        <v>0</v>
      </c>
      <c r="M36" t="str">
        <f>'SCHEDA PRODOTTI'!K38</f>
        <v>SCF-54</v>
      </c>
      <c r="N36" t="str">
        <f>'SCHEDA PRODOTTI'!L38</f>
        <v>FIXED SUPPORT</v>
      </c>
      <c r="O36">
        <f>'SCHEDA PRODOTTI'!M38</f>
        <v>700</v>
      </c>
      <c r="P36">
        <f>'SCHEDA PRODOTTI'!N38</f>
        <v>700</v>
      </c>
      <c r="Q36">
        <f>'SCHEDA PRODOTTI'!O38</f>
        <v>5</v>
      </c>
      <c r="R36">
        <f>'SCHEDA PRODOTTI'!P38</f>
        <v>5</v>
      </c>
      <c r="S36">
        <f>'SCHEDA PRODOTTI'!R38</f>
        <v>0</v>
      </c>
      <c r="T36">
        <f>'SCHEDA PRODOTTI'!T38</f>
        <v>20.645855999999998</v>
      </c>
      <c r="U36">
        <f>'SCHEDA PRODOTTI'!U38</f>
        <v>68.131324799999987</v>
      </c>
      <c r="V36">
        <f>'SCHEDA PRODOTTI'!V38</f>
        <v>0</v>
      </c>
    </row>
    <row r="37" spans="11:22" x14ac:dyDescent="0.3">
      <c r="K37" s="10">
        <f>IF(L37=0,0,1)+IF(L37=0,0,MAXA($K$9:K36))</f>
        <v>0</v>
      </c>
      <c r="L37" s="11">
        <f>'SCHEDA PRODOTTI'!R39</f>
        <v>0</v>
      </c>
      <c r="M37" t="str">
        <f>'SCHEDA PRODOTTI'!K39</f>
        <v>SCF-55</v>
      </c>
      <c r="N37" t="str">
        <f>'SCHEDA PRODOTTI'!L39</f>
        <v>FIXED SUPPORT</v>
      </c>
      <c r="O37">
        <f>'SCHEDA PRODOTTI'!M39</f>
        <v>800</v>
      </c>
      <c r="P37">
        <f>'SCHEDA PRODOTTI'!N39</f>
        <v>800</v>
      </c>
      <c r="Q37">
        <f>'SCHEDA PRODOTTI'!O39</f>
        <v>5</v>
      </c>
      <c r="R37">
        <f>'SCHEDA PRODOTTI'!P39</f>
        <v>5</v>
      </c>
      <c r="S37">
        <f>'SCHEDA PRODOTTI'!R39</f>
        <v>0</v>
      </c>
      <c r="T37">
        <f>'SCHEDA PRODOTTI'!T39</f>
        <v>23.595264</v>
      </c>
      <c r="U37">
        <f>'SCHEDA PRODOTTI'!U39</f>
        <v>77.864371199999994</v>
      </c>
      <c r="V37">
        <f>'SCHEDA PRODOTTI'!V39</f>
        <v>0</v>
      </c>
    </row>
    <row r="38" spans="11:22" x14ac:dyDescent="0.3">
      <c r="K38" s="10">
        <f>IF(L38=0,0,1)+IF(L38=0,0,MAXA($K$9:K37))</f>
        <v>0</v>
      </c>
      <c r="L38" s="11">
        <f>'SCHEDA PRODOTTI'!R40</f>
        <v>0</v>
      </c>
      <c r="M38" t="str">
        <f>'SCHEDA PRODOTTI'!K40</f>
        <v>SCF-56</v>
      </c>
      <c r="N38" t="str">
        <f>'SCHEDA PRODOTTI'!L40</f>
        <v>FIXED SUPPORT</v>
      </c>
      <c r="O38">
        <f>'SCHEDA PRODOTTI'!M40</f>
        <v>900</v>
      </c>
      <c r="P38">
        <f>'SCHEDA PRODOTTI'!N40</f>
        <v>900</v>
      </c>
      <c r="Q38">
        <f>'SCHEDA PRODOTTI'!O40</f>
        <v>5</v>
      </c>
      <c r="R38">
        <f>'SCHEDA PRODOTTI'!P40</f>
        <v>5</v>
      </c>
      <c r="S38">
        <f>'SCHEDA PRODOTTI'!R40</f>
        <v>0</v>
      </c>
      <c r="T38">
        <f>'SCHEDA PRODOTTI'!T40</f>
        <v>26.544672000000002</v>
      </c>
      <c r="U38">
        <f>'SCHEDA PRODOTTI'!U40</f>
        <v>87.5974176</v>
      </c>
      <c r="V38">
        <f>'SCHEDA PRODOTTI'!V40</f>
        <v>0</v>
      </c>
    </row>
    <row r="39" spans="11:22" x14ac:dyDescent="0.3">
      <c r="K39" s="10">
        <f>IF(L39=0,0,1)+IF(L39=0,0,MAXA($K$9:K38))</f>
        <v>0</v>
      </c>
      <c r="L39" s="11">
        <f>'SCHEDA PRODOTTI'!R41</f>
        <v>0</v>
      </c>
      <c r="M39" t="str">
        <f>'SCHEDA PRODOTTI'!K41</f>
        <v>SCF-57</v>
      </c>
      <c r="N39" t="str">
        <f>'SCHEDA PRODOTTI'!L41</f>
        <v>FIXED SUPPORT</v>
      </c>
      <c r="O39">
        <f>'SCHEDA PRODOTTI'!M41</f>
        <v>1000</v>
      </c>
      <c r="P39">
        <f>'SCHEDA PRODOTTI'!N41</f>
        <v>1000</v>
      </c>
      <c r="Q39">
        <f>'SCHEDA PRODOTTI'!O41</f>
        <v>5</v>
      </c>
      <c r="R39">
        <f>'SCHEDA PRODOTTI'!P41</f>
        <v>5</v>
      </c>
      <c r="S39">
        <f>'SCHEDA PRODOTTI'!R41</f>
        <v>0</v>
      </c>
      <c r="T39">
        <f>'SCHEDA PRODOTTI'!T41</f>
        <v>29.494079999999997</v>
      </c>
      <c r="U39">
        <f>'SCHEDA PRODOTTI'!U41</f>
        <v>97.330463999999978</v>
      </c>
      <c r="V39">
        <f>'SCHEDA PRODOTTI'!V41</f>
        <v>0</v>
      </c>
    </row>
    <row r="40" spans="11:22" x14ac:dyDescent="0.3">
      <c r="K40" s="10">
        <f>IF(L40=0,0,1)+IF(L40=0,0,MAXA($K$9:K39))</f>
        <v>0</v>
      </c>
      <c r="L40" s="11">
        <f>'SCHEDA PRODOTTI'!R42</f>
        <v>0</v>
      </c>
      <c r="M40" t="str">
        <f>'SCHEDA PRODOTTI'!K42</f>
        <v>SCF-151</v>
      </c>
      <c r="N40" t="str">
        <f>'SCHEDA PRODOTTI'!L42</f>
        <v>FIXED SUPPORT</v>
      </c>
      <c r="O40">
        <f>'SCHEDA PRODOTTI'!M42</f>
        <v>400</v>
      </c>
      <c r="P40">
        <f>'SCHEDA PRODOTTI'!N42</f>
        <v>400</v>
      </c>
      <c r="Q40">
        <f>'SCHEDA PRODOTTI'!O42</f>
        <v>15</v>
      </c>
      <c r="R40">
        <f>'SCHEDA PRODOTTI'!P42</f>
        <v>15</v>
      </c>
      <c r="S40">
        <f>'SCHEDA PRODOTTI'!R42</f>
        <v>0</v>
      </c>
      <c r="T40">
        <f>'SCHEDA PRODOTTI'!T42</f>
        <v>12.272832000000001</v>
      </c>
      <c r="U40">
        <f>'SCHEDA PRODOTTI'!U42</f>
        <v>40.500345600000003</v>
      </c>
      <c r="V40">
        <f>'SCHEDA PRODOTTI'!V42</f>
        <v>0</v>
      </c>
    </row>
    <row r="41" spans="11:22" x14ac:dyDescent="0.3">
      <c r="K41" s="10">
        <f>IF(L41=0,0,1)+IF(L41=0,0,MAXA($K$9:K40))</f>
        <v>0</v>
      </c>
      <c r="L41" s="11">
        <f>'SCHEDA PRODOTTI'!R43</f>
        <v>0</v>
      </c>
      <c r="M41" t="str">
        <f>'SCHEDA PRODOTTI'!K43</f>
        <v>SCF-152</v>
      </c>
      <c r="N41" t="str">
        <f>'SCHEDA PRODOTTI'!L43</f>
        <v>FIXED SUPPORT</v>
      </c>
      <c r="O41">
        <f>'SCHEDA PRODOTTI'!M43</f>
        <v>500</v>
      </c>
      <c r="P41">
        <f>'SCHEDA PRODOTTI'!N43</f>
        <v>500</v>
      </c>
      <c r="Q41">
        <f>'SCHEDA PRODOTTI'!O43</f>
        <v>15</v>
      </c>
      <c r="R41">
        <f>'SCHEDA PRODOTTI'!P43</f>
        <v>15</v>
      </c>
      <c r="S41">
        <f>'SCHEDA PRODOTTI'!R43</f>
        <v>0</v>
      </c>
      <c r="T41">
        <f>'SCHEDA PRODOTTI'!T43</f>
        <v>15.34104</v>
      </c>
      <c r="U41">
        <f>'SCHEDA PRODOTTI'!U43</f>
        <v>50.625431999999996</v>
      </c>
      <c r="V41">
        <f>'SCHEDA PRODOTTI'!V43</f>
        <v>0</v>
      </c>
    </row>
    <row r="42" spans="11:22" x14ac:dyDescent="0.3">
      <c r="K42" s="10">
        <f>IF(L42=0,0,1)+IF(L42=0,0,MAXA($K$9:K41))</f>
        <v>0</v>
      </c>
      <c r="L42" s="11">
        <f>'SCHEDA PRODOTTI'!R44</f>
        <v>0</v>
      </c>
      <c r="M42" t="str">
        <f>'SCHEDA PRODOTTI'!K44</f>
        <v>SCF-153</v>
      </c>
      <c r="N42" t="str">
        <f>'SCHEDA PRODOTTI'!L44</f>
        <v>FIXED SUPPORT</v>
      </c>
      <c r="O42">
        <f>'SCHEDA PRODOTTI'!M44</f>
        <v>600</v>
      </c>
      <c r="P42">
        <f>'SCHEDA PRODOTTI'!N44</f>
        <v>600</v>
      </c>
      <c r="Q42">
        <f>'SCHEDA PRODOTTI'!O44</f>
        <v>15</v>
      </c>
      <c r="R42">
        <f>'SCHEDA PRODOTTI'!P44</f>
        <v>15</v>
      </c>
      <c r="S42">
        <f>'SCHEDA PRODOTTI'!R44</f>
        <v>0</v>
      </c>
      <c r="T42">
        <f>'SCHEDA PRODOTTI'!T44</f>
        <v>18.409247999999998</v>
      </c>
      <c r="U42">
        <f>'SCHEDA PRODOTTI'!U44</f>
        <v>60.75051839999999</v>
      </c>
      <c r="V42">
        <f>'SCHEDA PRODOTTI'!V44</f>
        <v>0</v>
      </c>
    </row>
    <row r="43" spans="11:22" x14ac:dyDescent="0.3">
      <c r="K43" s="10">
        <f>IF(L43=0,0,1)+IF(L43=0,0,MAXA($K$9:K42))</f>
        <v>0</v>
      </c>
      <c r="L43" s="11">
        <f>'SCHEDA PRODOTTI'!R45</f>
        <v>0</v>
      </c>
      <c r="M43" t="str">
        <f>'SCHEDA PRODOTTI'!K45</f>
        <v>SCF-154</v>
      </c>
      <c r="N43" t="str">
        <f>'SCHEDA PRODOTTI'!L45</f>
        <v>FIXED SUPPORT</v>
      </c>
      <c r="O43">
        <f>'SCHEDA PRODOTTI'!M45</f>
        <v>700</v>
      </c>
      <c r="P43">
        <f>'SCHEDA PRODOTTI'!N45</f>
        <v>700</v>
      </c>
      <c r="Q43">
        <f>'SCHEDA PRODOTTI'!O45</f>
        <v>15</v>
      </c>
      <c r="R43">
        <f>'SCHEDA PRODOTTI'!P45</f>
        <v>15</v>
      </c>
      <c r="S43">
        <f>'SCHEDA PRODOTTI'!R45</f>
        <v>0</v>
      </c>
      <c r="T43">
        <f>'SCHEDA PRODOTTI'!T45</f>
        <v>21.477456</v>
      </c>
      <c r="U43">
        <f>'SCHEDA PRODOTTI'!U45</f>
        <v>70.875604799999991</v>
      </c>
      <c r="V43">
        <f>'SCHEDA PRODOTTI'!V45</f>
        <v>0</v>
      </c>
    </row>
    <row r="44" spans="11:22" x14ac:dyDescent="0.3">
      <c r="K44" s="10">
        <f>IF(L44=0,0,1)+IF(L44=0,0,MAXA($K$9:K43))</f>
        <v>0</v>
      </c>
      <c r="L44" s="11">
        <f>'SCHEDA PRODOTTI'!R46</f>
        <v>0</v>
      </c>
      <c r="M44" t="str">
        <f>'SCHEDA PRODOTTI'!K46</f>
        <v>SCF-155</v>
      </c>
      <c r="N44" t="str">
        <f>'SCHEDA PRODOTTI'!L46</f>
        <v>FIXED SUPPORT</v>
      </c>
      <c r="O44">
        <f>'SCHEDA PRODOTTI'!M46</f>
        <v>800</v>
      </c>
      <c r="P44">
        <f>'SCHEDA PRODOTTI'!N46</f>
        <v>800</v>
      </c>
      <c r="Q44">
        <f>'SCHEDA PRODOTTI'!O46</f>
        <v>15</v>
      </c>
      <c r="R44">
        <f>'SCHEDA PRODOTTI'!P46</f>
        <v>15</v>
      </c>
      <c r="S44">
        <f>'SCHEDA PRODOTTI'!R46</f>
        <v>0</v>
      </c>
      <c r="T44">
        <f>'SCHEDA PRODOTTI'!T46</f>
        <v>24.545664000000002</v>
      </c>
      <c r="U44">
        <f>'SCHEDA PRODOTTI'!U46</f>
        <v>81.000691200000006</v>
      </c>
      <c r="V44">
        <f>'SCHEDA PRODOTTI'!V46</f>
        <v>0</v>
      </c>
    </row>
    <row r="45" spans="11:22" x14ac:dyDescent="0.3">
      <c r="K45" s="10">
        <f>IF(L45=0,0,1)+IF(L45=0,0,MAXA($K$9:K44))</f>
        <v>0</v>
      </c>
      <c r="L45" s="11">
        <f>'SCHEDA PRODOTTI'!R47</f>
        <v>0</v>
      </c>
      <c r="M45" t="str">
        <f>'SCHEDA PRODOTTI'!K47</f>
        <v>SCF-156</v>
      </c>
      <c r="N45" t="str">
        <f>'SCHEDA PRODOTTI'!L47</f>
        <v>FIXED SUPPORT</v>
      </c>
      <c r="O45">
        <f>'SCHEDA PRODOTTI'!M47</f>
        <v>900</v>
      </c>
      <c r="P45">
        <f>'SCHEDA PRODOTTI'!N47</f>
        <v>900</v>
      </c>
      <c r="Q45">
        <f>'SCHEDA PRODOTTI'!O47</f>
        <v>15</v>
      </c>
      <c r="R45">
        <f>'SCHEDA PRODOTTI'!P47</f>
        <v>15</v>
      </c>
      <c r="S45">
        <f>'SCHEDA PRODOTTI'!R47</f>
        <v>0</v>
      </c>
      <c r="T45">
        <f>'SCHEDA PRODOTTI'!T47</f>
        <v>27.613871999999997</v>
      </c>
      <c r="U45">
        <f>'SCHEDA PRODOTTI'!U47</f>
        <v>91.125777599999992</v>
      </c>
      <c r="V45">
        <f>'SCHEDA PRODOTTI'!V47</f>
        <v>0</v>
      </c>
    </row>
    <row r="46" spans="11:22" x14ac:dyDescent="0.3">
      <c r="K46" s="10">
        <f>IF(L46=0,0,1)+IF(L46=0,0,MAXA($K$9:K45))</f>
        <v>0</v>
      </c>
      <c r="L46" s="11">
        <f>'SCHEDA PRODOTTI'!R48</f>
        <v>0</v>
      </c>
      <c r="M46" t="str">
        <f>'SCHEDA PRODOTTI'!K48</f>
        <v>SCF-157</v>
      </c>
      <c r="N46" t="str">
        <f>'SCHEDA PRODOTTI'!L48</f>
        <v>FIXED SUPPORT</v>
      </c>
      <c r="O46">
        <f>'SCHEDA PRODOTTI'!M48</f>
        <v>1000</v>
      </c>
      <c r="P46">
        <f>'SCHEDA PRODOTTI'!N48</f>
        <v>1000</v>
      </c>
      <c r="Q46">
        <f>'SCHEDA PRODOTTI'!O48</f>
        <v>15</v>
      </c>
      <c r="R46">
        <f>'SCHEDA PRODOTTI'!P48</f>
        <v>15</v>
      </c>
      <c r="S46">
        <f>'SCHEDA PRODOTTI'!R48</f>
        <v>0</v>
      </c>
      <c r="T46">
        <f>'SCHEDA PRODOTTI'!T48</f>
        <v>30.682079999999999</v>
      </c>
      <c r="U46">
        <f>'SCHEDA PRODOTTI'!U48</f>
        <v>101.25086399999999</v>
      </c>
      <c r="V46">
        <f>'SCHEDA PRODOTTI'!V48</f>
        <v>0</v>
      </c>
    </row>
    <row r="47" spans="11:22" x14ac:dyDescent="0.3">
      <c r="K47" s="10">
        <f>IF(L47=0,0,1)+IF(L47=0,0,MAXA($K$9:K46))</f>
        <v>0</v>
      </c>
      <c r="L47" s="11">
        <f>'SCHEDA PRODOTTI'!R49</f>
        <v>0</v>
      </c>
      <c r="M47" t="str">
        <f>'SCHEDA PRODOTTI'!K49</f>
        <v>SCF-158</v>
      </c>
      <c r="N47" t="str">
        <f>'SCHEDA PRODOTTI'!L49</f>
        <v>FIXED SUPPORT</v>
      </c>
      <c r="O47">
        <f>'SCHEDA PRODOTTI'!M49</f>
        <v>1200</v>
      </c>
      <c r="P47">
        <f>'SCHEDA PRODOTTI'!N49</f>
        <v>1200</v>
      </c>
      <c r="Q47">
        <f>'SCHEDA PRODOTTI'!O49</f>
        <v>15</v>
      </c>
      <c r="R47">
        <f>'SCHEDA PRODOTTI'!P49</f>
        <v>15</v>
      </c>
      <c r="S47">
        <f>'SCHEDA PRODOTTI'!R49</f>
        <v>0</v>
      </c>
      <c r="T47">
        <f>'SCHEDA PRODOTTI'!T49</f>
        <v>36.818495999999996</v>
      </c>
      <c r="U47">
        <f>'SCHEDA PRODOTTI'!U49</f>
        <v>121.50103679999998</v>
      </c>
      <c r="V47">
        <f>'SCHEDA PRODOTTI'!V49</f>
        <v>0</v>
      </c>
    </row>
    <row r="48" spans="11:22" x14ac:dyDescent="0.3">
      <c r="K48" s="10">
        <f>IF(L48=0,0,1)+IF(L48=0,0,MAXA($K$9:K47))</f>
        <v>0</v>
      </c>
      <c r="L48" s="11">
        <f>'SCHEDA PRODOTTI'!R50</f>
        <v>0</v>
      </c>
      <c r="M48" t="str">
        <f>'SCHEDA PRODOTTI'!K50</f>
        <v>SCF-201</v>
      </c>
      <c r="N48" t="str">
        <f>'SCHEDA PRODOTTI'!L50</f>
        <v>FIXED SUPPORT</v>
      </c>
      <c r="O48">
        <f>'SCHEDA PRODOTTI'!M50</f>
        <v>1000</v>
      </c>
      <c r="P48">
        <f>'SCHEDA PRODOTTI'!N50</f>
        <v>1000</v>
      </c>
      <c r="Q48">
        <f>'SCHEDA PRODOTTI'!O50</f>
        <v>20</v>
      </c>
      <c r="R48">
        <f>'SCHEDA PRODOTTI'!P50</f>
        <v>20</v>
      </c>
      <c r="S48">
        <f>'SCHEDA PRODOTTI'!R50</f>
        <v>0</v>
      </c>
      <c r="T48">
        <f>'SCHEDA PRODOTTI'!T50</f>
        <v>43.214399999999998</v>
      </c>
      <c r="U48">
        <f>'SCHEDA PRODOTTI'!U50</f>
        <v>142.60751999999999</v>
      </c>
      <c r="V48">
        <f>'SCHEDA PRODOTTI'!V50</f>
        <v>0</v>
      </c>
    </row>
    <row r="49" spans="11:22" x14ac:dyDescent="0.3">
      <c r="K49" s="10">
        <f>IF(L49=0,0,1)+IF(L49=0,0,MAXA($K$9:K48))</f>
        <v>0</v>
      </c>
      <c r="L49" s="11">
        <f>'SCHEDA PRODOTTI'!R51</f>
        <v>0</v>
      </c>
      <c r="M49" t="str">
        <f>'SCHEDA PRODOTTI'!K51</f>
        <v>SCF-202</v>
      </c>
      <c r="N49" t="str">
        <f>'SCHEDA PRODOTTI'!L51</f>
        <v>FIXED SUPPORT</v>
      </c>
      <c r="O49">
        <f>'SCHEDA PRODOTTI'!M51</f>
        <v>1500</v>
      </c>
      <c r="P49">
        <f>'SCHEDA PRODOTTI'!N51</f>
        <v>1500</v>
      </c>
      <c r="Q49">
        <f>'SCHEDA PRODOTTI'!O51</f>
        <v>20</v>
      </c>
      <c r="R49">
        <f>'SCHEDA PRODOTTI'!P51</f>
        <v>20</v>
      </c>
      <c r="S49">
        <f>'SCHEDA PRODOTTI'!R51</f>
        <v>0</v>
      </c>
      <c r="T49">
        <f>'SCHEDA PRODOTTI'!T51</f>
        <v>64.821600000000004</v>
      </c>
      <c r="U49">
        <f>'SCHEDA PRODOTTI'!U51</f>
        <v>213.91128</v>
      </c>
      <c r="V49">
        <f>'SCHEDA PRODOTTI'!V51</f>
        <v>0</v>
      </c>
    </row>
    <row r="50" spans="11:22" x14ac:dyDescent="0.3">
      <c r="K50" s="10">
        <f>IF(L50=0,0,1)+IF(L50=0,0,MAXA($K$9:K49))</f>
        <v>0</v>
      </c>
      <c r="L50" s="11">
        <f>'SCHEDA PRODOTTI'!R52</f>
        <v>0</v>
      </c>
      <c r="M50" t="str">
        <f>'SCHEDA PRODOTTI'!K52</f>
        <v>SCF-203</v>
      </c>
      <c r="N50" t="str">
        <f>'SCHEDA PRODOTTI'!L52</f>
        <v>FIXED SUPPORT</v>
      </c>
      <c r="O50">
        <f>'SCHEDA PRODOTTI'!M52</f>
        <v>2000</v>
      </c>
      <c r="P50">
        <f>'SCHEDA PRODOTTI'!N52</f>
        <v>2000</v>
      </c>
      <c r="Q50">
        <f>'SCHEDA PRODOTTI'!O52</f>
        <v>20</v>
      </c>
      <c r="R50">
        <f>'SCHEDA PRODOTTI'!P52</f>
        <v>20</v>
      </c>
      <c r="S50">
        <f>'SCHEDA PRODOTTI'!R52</f>
        <v>0</v>
      </c>
      <c r="T50">
        <f>'SCHEDA PRODOTTI'!T52</f>
        <v>86.428799999999995</v>
      </c>
      <c r="U50">
        <f>'SCHEDA PRODOTTI'!U52</f>
        <v>285.21503999999999</v>
      </c>
      <c r="V50">
        <f>'SCHEDA PRODOTTI'!V52</f>
        <v>0</v>
      </c>
    </row>
    <row r="51" spans="11:22" x14ac:dyDescent="0.3">
      <c r="K51" s="10">
        <f>IF(L51=0,0,1)+IF(L51=0,0,MAXA($K$9:K50))</f>
        <v>0</v>
      </c>
      <c r="L51" s="11">
        <f>'SCHEDA PRODOTTI'!R53</f>
        <v>0</v>
      </c>
      <c r="M51" t="str">
        <f>'SCHEDA PRODOTTI'!K53</f>
        <v>SCF-204</v>
      </c>
      <c r="N51" t="str">
        <f>'SCHEDA PRODOTTI'!L53</f>
        <v>FIXED SUPPORT</v>
      </c>
      <c r="O51">
        <f>'SCHEDA PRODOTTI'!M53</f>
        <v>3000</v>
      </c>
      <c r="P51">
        <f>'SCHEDA PRODOTTI'!N53</f>
        <v>3000</v>
      </c>
      <c r="Q51">
        <f>'SCHEDA PRODOTTI'!O53</f>
        <v>20</v>
      </c>
      <c r="R51">
        <f>'SCHEDA PRODOTTI'!P53</f>
        <v>20</v>
      </c>
      <c r="S51">
        <f>'SCHEDA PRODOTTI'!R53</f>
        <v>0</v>
      </c>
      <c r="T51">
        <f>'SCHEDA PRODOTTI'!T53</f>
        <v>129.64320000000001</v>
      </c>
      <c r="U51">
        <f>'SCHEDA PRODOTTI'!U53</f>
        <v>427.82256000000001</v>
      </c>
      <c r="V51">
        <f>'SCHEDA PRODOTTI'!V53</f>
        <v>0</v>
      </c>
    </row>
    <row r="52" spans="11:22" x14ac:dyDescent="0.3">
      <c r="K52" s="10">
        <f>IF(L52=0,0,1)+IF(L52=0,0,MAXA($K$9:K51))</f>
        <v>0</v>
      </c>
      <c r="L52" s="11">
        <f>'SCHEDA PRODOTTI'!R54</f>
        <v>0</v>
      </c>
      <c r="M52" t="str">
        <f>'SCHEDA PRODOTTI'!K54</f>
        <v>SCF-301</v>
      </c>
      <c r="N52" t="str">
        <f>'SCHEDA PRODOTTI'!L54</f>
        <v>FIXED SUPPORT</v>
      </c>
      <c r="O52">
        <f>'SCHEDA PRODOTTI'!M54</f>
        <v>1000</v>
      </c>
      <c r="P52">
        <f>'SCHEDA PRODOTTI'!N54</f>
        <v>1000</v>
      </c>
      <c r="Q52">
        <f>'SCHEDA PRODOTTI'!O54</f>
        <v>30</v>
      </c>
      <c r="R52">
        <f>'SCHEDA PRODOTTI'!P54</f>
        <v>30</v>
      </c>
      <c r="S52">
        <f>'SCHEDA PRODOTTI'!R54</f>
        <v>0</v>
      </c>
      <c r="T52">
        <f>'SCHEDA PRODOTTI'!T54</f>
        <v>43.274399999999993</v>
      </c>
      <c r="U52">
        <f>'SCHEDA PRODOTTI'!U54</f>
        <v>142.80551999999997</v>
      </c>
      <c r="V52">
        <f>'SCHEDA PRODOTTI'!V54</f>
        <v>0</v>
      </c>
    </row>
    <row r="53" spans="11:22" x14ac:dyDescent="0.3">
      <c r="K53" s="10">
        <f>IF(L53=0,0,1)+IF(L53=0,0,MAXA($K$9:K52))</f>
        <v>0</v>
      </c>
      <c r="L53" s="11">
        <f>'SCHEDA PRODOTTI'!R55</f>
        <v>0</v>
      </c>
      <c r="M53" t="str">
        <f>'SCHEDA PRODOTTI'!K55</f>
        <v>SCF-302</v>
      </c>
      <c r="N53" t="str">
        <f>'SCHEDA PRODOTTI'!L55</f>
        <v>FIXED SUPPORT</v>
      </c>
      <c r="O53">
        <f>'SCHEDA PRODOTTI'!M55</f>
        <v>1500</v>
      </c>
      <c r="P53">
        <f>'SCHEDA PRODOTTI'!N55</f>
        <v>1500</v>
      </c>
      <c r="Q53">
        <f>'SCHEDA PRODOTTI'!O55</f>
        <v>30</v>
      </c>
      <c r="R53">
        <f>'SCHEDA PRODOTTI'!P55</f>
        <v>30</v>
      </c>
      <c r="S53">
        <f>'SCHEDA PRODOTTI'!R55</f>
        <v>0</v>
      </c>
      <c r="T53">
        <f>'SCHEDA PRODOTTI'!T55</f>
        <v>64.911600000000007</v>
      </c>
      <c r="U53">
        <f>'SCHEDA PRODOTTI'!U55</f>
        <v>214.20828</v>
      </c>
      <c r="V53">
        <f>'SCHEDA PRODOTTI'!V55</f>
        <v>0</v>
      </c>
    </row>
    <row r="54" spans="11:22" x14ac:dyDescent="0.3">
      <c r="K54" s="10">
        <f>IF(L54=0,0,1)+IF(L54=0,0,MAXA($K$9:K53))</f>
        <v>0</v>
      </c>
      <c r="L54" s="11">
        <f>'SCHEDA PRODOTTI'!R56</f>
        <v>0</v>
      </c>
      <c r="M54" t="str">
        <f>'SCHEDA PRODOTTI'!K56</f>
        <v>SCF-303</v>
      </c>
      <c r="N54" t="str">
        <f>'SCHEDA PRODOTTI'!L56</f>
        <v>FIXED SUPPORT</v>
      </c>
      <c r="O54">
        <f>'SCHEDA PRODOTTI'!M56</f>
        <v>2000</v>
      </c>
      <c r="P54">
        <f>'SCHEDA PRODOTTI'!N56</f>
        <v>2000</v>
      </c>
      <c r="Q54">
        <f>'SCHEDA PRODOTTI'!O56</f>
        <v>30</v>
      </c>
      <c r="R54">
        <f>'SCHEDA PRODOTTI'!P56</f>
        <v>30</v>
      </c>
      <c r="S54">
        <f>'SCHEDA PRODOTTI'!R56</f>
        <v>0</v>
      </c>
      <c r="T54">
        <f>'SCHEDA PRODOTTI'!T56</f>
        <v>86.548799999999986</v>
      </c>
      <c r="U54">
        <f>'SCHEDA PRODOTTI'!U56</f>
        <v>285.61103999999995</v>
      </c>
      <c r="V54">
        <f>'SCHEDA PRODOTTI'!V56</f>
        <v>0</v>
      </c>
    </row>
    <row r="55" spans="11:22" x14ac:dyDescent="0.3">
      <c r="K55" s="10">
        <f>IF(L55=0,0,1)+IF(L55=0,0,MAXA($K$9:K54))</f>
        <v>0</v>
      </c>
      <c r="L55" s="11">
        <f>'SCHEDA PRODOTTI'!R57</f>
        <v>0</v>
      </c>
      <c r="M55" t="str">
        <f>'SCHEDA PRODOTTI'!K57</f>
        <v>SCF-304</v>
      </c>
      <c r="N55" t="str">
        <f>'SCHEDA PRODOTTI'!L57</f>
        <v>FIXED SUPPORT</v>
      </c>
      <c r="O55">
        <f>'SCHEDA PRODOTTI'!M57</f>
        <v>3000</v>
      </c>
      <c r="P55">
        <f>'SCHEDA PRODOTTI'!N57</f>
        <v>3000</v>
      </c>
      <c r="Q55">
        <f>'SCHEDA PRODOTTI'!O57</f>
        <v>30</v>
      </c>
      <c r="R55">
        <f>'SCHEDA PRODOTTI'!P57</f>
        <v>30</v>
      </c>
      <c r="S55">
        <f>'SCHEDA PRODOTTI'!R57</f>
        <v>0</v>
      </c>
      <c r="T55">
        <f>'SCHEDA PRODOTTI'!T57</f>
        <v>129.82320000000001</v>
      </c>
      <c r="U55">
        <f>'SCHEDA PRODOTTI'!U57</f>
        <v>428.41656</v>
      </c>
      <c r="V55">
        <f>'SCHEDA PRODOTTI'!V57</f>
        <v>0</v>
      </c>
    </row>
    <row r="56" spans="11:22" x14ac:dyDescent="0.3">
      <c r="K56" s="10">
        <f>IF(L56=0,0,1)+IF(L56=0,0,MAXA($K$9:K55))</f>
        <v>0</v>
      </c>
      <c r="L56" s="11">
        <f>'SCHEDA PRODOTTI'!R58</f>
        <v>0</v>
      </c>
      <c r="M56" t="str">
        <f>'SCHEDA PRODOTTI'!K58</f>
        <v>SCF-501</v>
      </c>
      <c r="N56" t="str">
        <f>'SCHEDA PRODOTTI'!L58</f>
        <v>FIXED SUPPORT</v>
      </c>
      <c r="O56">
        <f>'SCHEDA PRODOTTI'!M58</f>
        <v>1000</v>
      </c>
      <c r="P56">
        <f>'SCHEDA PRODOTTI'!N58</f>
        <v>1000</v>
      </c>
      <c r="Q56">
        <f>'SCHEDA PRODOTTI'!O58</f>
        <v>50</v>
      </c>
      <c r="R56">
        <f>'SCHEDA PRODOTTI'!P58</f>
        <v>50</v>
      </c>
      <c r="S56">
        <f>'SCHEDA PRODOTTI'!R58</f>
        <v>0</v>
      </c>
      <c r="T56">
        <f>'SCHEDA PRODOTTI'!T58</f>
        <v>50.805599999999998</v>
      </c>
      <c r="U56">
        <f>'SCHEDA PRODOTTI'!U58</f>
        <v>167.65848</v>
      </c>
      <c r="V56">
        <f>'SCHEDA PRODOTTI'!V58</f>
        <v>0</v>
      </c>
    </row>
    <row r="57" spans="11:22" x14ac:dyDescent="0.3">
      <c r="K57" s="10">
        <f>IF(L57=0,0,1)+IF(L57=0,0,MAXA($K$9:K56))</f>
        <v>0</v>
      </c>
      <c r="L57" s="11">
        <f>'SCHEDA PRODOTTI'!R59</f>
        <v>0</v>
      </c>
      <c r="M57" t="str">
        <f>'SCHEDA PRODOTTI'!K59</f>
        <v>SCF-502</v>
      </c>
      <c r="N57" t="str">
        <f>'SCHEDA PRODOTTI'!L59</f>
        <v>FIXED SUPPORT</v>
      </c>
      <c r="O57">
        <f>'SCHEDA PRODOTTI'!M59</f>
        <v>1500</v>
      </c>
      <c r="P57">
        <f>'SCHEDA PRODOTTI'!N59</f>
        <v>1500</v>
      </c>
      <c r="Q57">
        <f>'SCHEDA PRODOTTI'!O59</f>
        <v>50</v>
      </c>
      <c r="R57">
        <f>'SCHEDA PRODOTTI'!P59</f>
        <v>50</v>
      </c>
      <c r="S57">
        <f>'SCHEDA PRODOTTI'!R59</f>
        <v>0</v>
      </c>
      <c r="T57">
        <f>'SCHEDA PRODOTTI'!T59</f>
        <v>76.208399999999983</v>
      </c>
      <c r="U57">
        <f>'SCHEDA PRODOTTI'!U59</f>
        <v>251.48771999999994</v>
      </c>
      <c r="V57">
        <f>'SCHEDA PRODOTTI'!V59</f>
        <v>0</v>
      </c>
    </row>
    <row r="58" spans="11:22" x14ac:dyDescent="0.3">
      <c r="K58" s="10">
        <f>IF(L58=0,0,1)+IF(L58=0,0,MAXA($K$9:K57))</f>
        <v>0</v>
      </c>
      <c r="L58" s="11">
        <f>'SCHEDA PRODOTTI'!R60</f>
        <v>0</v>
      </c>
      <c r="M58" t="str">
        <f>'SCHEDA PRODOTTI'!K60</f>
        <v>SCF-503</v>
      </c>
      <c r="N58" t="str">
        <f>'SCHEDA PRODOTTI'!L60</f>
        <v>FIXED SUPPORT</v>
      </c>
      <c r="O58">
        <f>'SCHEDA PRODOTTI'!M60</f>
        <v>2000</v>
      </c>
      <c r="P58">
        <f>'SCHEDA PRODOTTI'!N60</f>
        <v>2000</v>
      </c>
      <c r="Q58">
        <f>'SCHEDA PRODOTTI'!O60</f>
        <v>50</v>
      </c>
      <c r="R58">
        <f>'SCHEDA PRODOTTI'!P60</f>
        <v>50</v>
      </c>
      <c r="S58">
        <f>'SCHEDA PRODOTTI'!R60</f>
        <v>0</v>
      </c>
      <c r="T58">
        <f>'SCHEDA PRODOTTI'!T60</f>
        <v>101.6112</v>
      </c>
      <c r="U58">
        <f>'SCHEDA PRODOTTI'!U60</f>
        <v>335.31695999999999</v>
      </c>
      <c r="V58">
        <f>'SCHEDA PRODOTTI'!V60</f>
        <v>0</v>
      </c>
    </row>
    <row r="59" spans="11:22" x14ac:dyDescent="0.3">
      <c r="K59" s="10">
        <f>IF(L59=0,0,1)+IF(L59=0,0,MAXA($K$9:K58))</f>
        <v>0</v>
      </c>
      <c r="L59" s="11">
        <f>'SCHEDA PRODOTTI'!R61</f>
        <v>0</v>
      </c>
      <c r="M59" t="str">
        <f>'SCHEDA PRODOTTI'!K61</f>
        <v>SCF-504</v>
      </c>
      <c r="N59" t="str">
        <f>'SCHEDA PRODOTTI'!L61</f>
        <v>FIXED SUPPORT</v>
      </c>
      <c r="O59">
        <f>'SCHEDA PRODOTTI'!M61</f>
        <v>3000</v>
      </c>
      <c r="P59">
        <f>'SCHEDA PRODOTTI'!N61</f>
        <v>3000</v>
      </c>
      <c r="Q59">
        <f>'SCHEDA PRODOTTI'!O61</f>
        <v>50</v>
      </c>
      <c r="R59">
        <f>'SCHEDA PRODOTTI'!P61</f>
        <v>50</v>
      </c>
      <c r="S59">
        <f>'SCHEDA PRODOTTI'!R61</f>
        <v>0</v>
      </c>
      <c r="T59">
        <f>'SCHEDA PRODOTTI'!T61</f>
        <v>152.41679999999997</v>
      </c>
      <c r="U59">
        <f>'SCHEDA PRODOTTI'!U61</f>
        <v>502.97543999999988</v>
      </c>
      <c r="V59">
        <f>'SCHEDA PRODOTTI'!V61</f>
        <v>0</v>
      </c>
    </row>
    <row r="60" spans="11:22" x14ac:dyDescent="0.3">
      <c r="K60" s="10">
        <f>IF(L60=0,0,1)+IF(L60=0,0,MAXA($K$9:K59))</f>
        <v>0</v>
      </c>
      <c r="L60" s="11">
        <f>'SCHEDA PRODOTTI'!R62</f>
        <v>0</v>
      </c>
      <c r="M60" t="str">
        <f>'SCHEDA PRODOTTI'!K62</f>
        <v>SCF-1001</v>
      </c>
      <c r="N60" t="str">
        <f>'SCHEDA PRODOTTI'!L62</f>
        <v>FIXED SUPPORT</v>
      </c>
      <c r="O60">
        <f>'SCHEDA PRODOTTI'!M62</f>
        <v>1000</v>
      </c>
      <c r="P60">
        <f>'SCHEDA PRODOTTI'!N62</f>
        <v>1000</v>
      </c>
      <c r="Q60">
        <f>'SCHEDA PRODOTTI'!O62</f>
        <v>100</v>
      </c>
      <c r="R60">
        <f>'SCHEDA PRODOTTI'!P62</f>
        <v>100</v>
      </c>
      <c r="S60">
        <f>'SCHEDA PRODOTTI'!R62</f>
        <v>0</v>
      </c>
      <c r="T60">
        <f>'SCHEDA PRODOTTI'!T62</f>
        <v>79.427999999999997</v>
      </c>
      <c r="U60">
        <f>'SCHEDA PRODOTTI'!U62</f>
        <v>262.11239999999998</v>
      </c>
      <c r="V60">
        <f>'SCHEDA PRODOTTI'!V62</f>
        <v>0</v>
      </c>
    </row>
    <row r="61" spans="11:22" x14ac:dyDescent="0.3">
      <c r="K61" s="10">
        <f>IF(L61=0,0,1)+IF(L61=0,0,MAXA($K$9:K60))</f>
        <v>0</v>
      </c>
      <c r="L61" s="11">
        <f>'SCHEDA PRODOTTI'!R63</f>
        <v>0</v>
      </c>
      <c r="M61" t="str">
        <f>'SCHEDA PRODOTTI'!K63</f>
        <v>SCF-1002</v>
      </c>
      <c r="N61" t="str">
        <f>'SCHEDA PRODOTTI'!L63</f>
        <v>FIXED SUPPORT</v>
      </c>
      <c r="O61">
        <f>'SCHEDA PRODOTTI'!M63</f>
        <v>1500</v>
      </c>
      <c r="P61">
        <f>'SCHEDA PRODOTTI'!N63</f>
        <v>1500</v>
      </c>
      <c r="Q61">
        <f>'SCHEDA PRODOTTI'!O63</f>
        <v>100</v>
      </c>
      <c r="R61">
        <f>'SCHEDA PRODOTTI'!P63</f>
        <v>100</v>
      </c>
      <c r="S61">
        <f>'SCHEDA PRODOTTI'!R63</f>
        <v>0</v>
      </c>
      <c r="T61">
        <f>'SCHEDA PRODOTTI'!T63</f>
        <v>119.14200000000001</v>
      </c>
      <c r="U61">
        <f>'SCHEDA PRODOTTI'!U63</f>
        <v>393.16860000000003</v>
      </c>
      <c r="V61">
        <f>'SCHEDA PRODOTTI'!V63</f>
        <v>0</v>
      </c>
    </row>
    <row r="62" spans="11:22" x14ac:dyDescent="0.3">
      <c r="K62" s="10">
        <f>IF(L62=0,0,1)+IF(L62=0,0,MAXA($K$9:K61))</f>
        <v>0</v>
      </c>
      <c r="L62" s="11">
        <f>'SCHEDA PRODOTTI'!R64</f>
        <v>0</v>
      </c>
      <c r="M62" t="str">
        <f>'SCHEDA PRODOTTI'!K64</f>
        <v>SCF-1003</v>
      </c>
      <c r="N62" t="str">
        <f>'SCHEDA PRODOTTI'!L64</f>
        <v>FIXED SUPPORT</v>
      </c>
      <c r="O62">
        <f>'SCHEDA PRODOTTI'!M64</f>
        <v>2000</v>
      </c>
      <c r="P62">
        <f>'SCHEDA PRODOTTI'!N64</f>
        <v>2000</v>
      </c>
      <c r="Q62">
        <f>'SCHEDA PRODOTTI'!O64</f>
        <v>100</v>
      </c>
      <c r="R62">
        <f>'SCHEDA PRODOTTI'!P64</f>
        <v>100</v>
      </c>
      <c r="S62">
        <f>'SCHEDA PRODOTTI'!R64</f>
        <v>0</v>
      </c>
      <c r="T62">
        <f>'SCHEDA PRODOTTI'!T64</f>
        <v>158.85599999999999</v>
      </c>
      <c r="U62">
        <f>'SCHEDA PRODOTTI'!U64</f>
        <v>524.22479999999996</v>
      </c>
      <c r="V62">
        <f>'SCHEDA PRODOTTI'!V64</f>
        <v>0</v>
      </c>
    </row>
    <row r="63" spans="11:22" x14ac:dyDescent="0.3">
      <c r="K63" s="10">
        <f>IF(L63=0,0,1)+IF(L63=0,0,MAXA($K$9:K62))</f>
        <v>0</v>
      </c>
      <c r="L63" s="11">
        <f>'SCHEDA PRODOTTI'!R65</f>
        <v>0</v>
      </c>
      <c r="M63" t="str">
        <f>'SCHEDA PRODOTTI'!K65</f>
        <v>SCF-1004</v>
      </c>
      <c r="N63" t="str">
        <f>'SCHEDA PRODOTTI'!L65</f>
        <v>FIXED SUPPORT</v>
      </c>
      <c r="O63">
        <f>'SCHEDA PRODOTTI'!M65</f>
        <v>3000</v>
      </c>
      <c r="P63">
        <f>'SCHEDA PRODOTTI'!N65</f>
        <v>3000</v>
      </c>
      <c r="Q63">
        <f>'SCHEDA PRODOTTI'!O65</f>
        <v>100</v>
      </c>
      <c r="R63">
        <f>'SCHEDA PRODOTTI'!P65</f>
        <v>100</v>
      </c>
      <c r="S63">
        <f>'SCHEDA PRODOTTI'!R65</f>
        <v>0</v>
      </c>
      <c r="T63">
        <f>'SCHEDA PRODOTTI'!T65</f>
        <v>268.06950000000006</v>
      </c>
      <c r="U63">
        <f>'SCHEDA PRODOTTI'!U65</f>
        <v>884.62935000000016</v>
      </c>
      <c r="V63">
        <f>'SCHEDA PRODOTTI'!V65</f>
        <v>0</v>
      </c>
    </row>
    <row r="64" spans="11:22" x14ac:dyDescent="0.3">
      <c r="K64" s="10">
        <f>IF(L64=0,0,1)+IF(L64=0,0,MAXA($K$9:K63))</f>
        <v>0</v>
      </c>
      <c r="L64" s="11">
        <f>'SCHEDA PRODOTTI'!R67</f>
        <v>0</v>
      </c>
      <c r="M64" t="str">
        <f>'SCHEDA PRODOTTI'!K67</f>
        <v>SV-31</v>
      </c>
      <c r="N64" t="str">
        <f>'SCHEDA PRODOTTI'!L67</f>
        <v>VERTICAL SUPPORT</v>
      </c>
      <c r="O64">
        <f>'SCHEDA PRODOTTI'!M67</f>
        <v>1000</v>
      </c>
      <c r="P64">
        <f>'SCHEDA PRODOTTI'!N67</f>
        <v>1500</v>
      </c>
      <c r="Q64">
        <f>'SCHEDA PRODOTTI'!O67</f>
        <v>5</v>
      </c>
      <c r="R64">
        <f>'SCHEDA PRODOTTI'!P67</f>
        <v>3</v>
      </c>
      <c r="S64">
        <f>'SCHEDA PRODOTTI'!R67</f>
        <v>0</v>
      </c>
      <c r="T64">
        <f>'SCHEDA PRODOTTI'!T67</f>
        <v>42.964080000000003</v>
      </c>
      <c r="U64">
        <f>'SCHEDA PRODOTTI'!U67</f>
        <v>141.781464</v>
      </c>
      <c r="V64">
        <f>'SCHEDA PRODOTTI'!V67</f>
        <v>0</v>
      </c>
    </row>
    <row r="65" spans="11:22" x14ac:dyDescent="0.3">
      <c r="K65" s="10">
        <f>IF(L65=0,0,1)+IF(L65=0,0,MAXA($K$9:K64))</f>
        <v>0</v>
      </c>
      <c r="L65" s="11">
        <f>'SCHEDA PRODOTTI'!R68</f>
        <v>0</v>
      </c>
      <c r="M65" t="str">
        <f>'SCHEDA PRODOTTI'!K68</f>
        <v>SV-32</v>
      </c>
      <c r="N65" t="str">
        <f>'SCHEDA PRODOTTI'!L68</f>
        <v>VERTICAL SUPPORT</v>
      </c>
      <c r="O65">
        <f>'SCHEDA PRODOTTI'!M68</f>
        <v>1200</v>
      </c>
      <c r="P65">
        <f>'SCHEDA PRODOTTI'!N68</f>
        <v>1800</v>
      </c>
      <c r="Q65">
        <f>'SCHEDA PRODOTTI'!O68</f>
        <v>5</v>
      </c>
      <c r="R65">
        <f>'SCHEDA PRODOTTI'!P68</f>
        <v>3</v>
      </c>
      <c r="S65">
        <f>'SCHEDA PRODOTTI'!R68</f>
        <v>0</v>
      </c>
      <c r="T65">
        <f>'SCHEDA PRODOTTI'!T68</f>
        <v>50.448096</v>
      </c>
      <c r="U65">
        <f>'SCHEDA PRODOTTI'!U68</f>
        <v>166.4787168</v>
      </c>
      <c r="V65">
        <f>'SCHEDA PRODOTTI'!V68</f>
        <v>0</v>
      </c>
    </row>
    <row r="66" spans="11:22" x14ac:dyDescent="0.3">
      <c r="K66" s="10">
        <f>IF(L66=0,0,1)+IF(L66=0,0,MAXA($K$9:K65))</f>
        <v>0</v>
      </c>
      <c r="L66" s="11">
        <f>'SCHEDA PRODOTTI'!R69</f>
        <v>0</v>
      </c>
      <c r="M66" t="str">
        <f>'SCHEDA PRODOTTI'!K69</f>
        <v>SV-61</v>
      </c>
      <c r="N66" t="str">
        <f>'SCHEDA PRODOTTI'!L69</f>
        <v>VERTICAL SUPPORT</v>
      </c>
      <c r="O66">
        <f>'SCHEDA PRODOTTI'!M69</f>
        <v>1000</v>
      </c>
      <c r="P66">
        <f>'SCHEDA PRODOTTI'!N69</f>
        <v>1500</v>
      </c>
      <c r="Q66">
        <f>'SCHEDA PRODOTTI'!O69</f>
        <v>10</v>
      </c>
      <c r="R66">
        <f>'SCHEDA PRODOTTI'!P69</f>
        <v>6</v>
      </c>
      <c r="S66">
        <f>'SCHEDA PRODOTTI'!R69</f>
        <v>0</v>
      </c>
      <c r="T66">
        <f>'SCHEDA PRODOTTI'!T69</f>
        <v>60.482399999999998</v>
      </c>
      <c r="U66">
        <f>'SCHEDA PRODOTTI'!U69</f>
        <v>199.59191999999999</v>
      </c>
      <c r="V66">
        <f>'SCHEDA PRODOTTI'!V69</f>
        <v>0</v>
      </c>
    </row>
    <row r="67" spans="11:22" x14ac:dyDescent="0.3">
      <c r="K67" s="10">
        <f>IF(L67=0,0,1)+IF(L67=0,0,MAXA($K$9:K66))</f>
        <v>0</v>
      </c>
      <c r="L67" s="11">
        <f>'SCHEDA PRODOTTI'!R70</f>
        <v>0</v>
      </c>
      <c r="M67" t="str">
        <f>'SCHEDA PRODOTTI'!K70</f>
        <v>SV-62</v>
      </c>
      <c r="N67" t="str">
        <f>'SCHEDA PRODOTTI'!L70</f>
        <v>VERTICAL SUPPORT</v>
      </c>
      <c r="O67">
        <f>'SCHEDA PRODOTTI'!M70</f>
        <v>1200</v>
      </c>
      <c r="P67">
        <f>'SCHEDA PRODOTTI'!N70</f>
        <v>1800</v>
      </c>
      <c r="Q67">
        <f>'SCHEDA PRODOTTI'!O70</f>
        <v>10</v>
      </c>
      <c r="R67">
        <f>'SCHEDA PRODOTTI'!P70</f>
        <v>6</v>
      </c>
      <c r="S67">
        <f>'SCHEDA PRODOTTI'!R70</f>
        <v>0</v>
      </c>
      <c r="T67">
        <f>'SCHEDA PRODOTTI'!T70</f>
        <v>70.994879999999981</v>
      </c>
      <c r="U67">
        <f>'SCHEDA PRODOTTI'!U70</f>
        <v>234.28310399999992</v>
      </c>
      <c r="V67">
        <f>'SCHEDA PRODOTTI'!V70</f>
        <v>0</v>
      </c>
    </row>
    <row r="68" spans="11:22" x14ac:dyDescent="0.3">
      <c r="K68" s="10">
        <f>IF(L68=0,0,1)+IF(L68=0,0,MAXA($K$9:K67))</f>
        <v>0</v>
      </c>
      <c r="L68" s="11">
        <f>'SCHEDA PRODOTTI'!R71</f>
        <v>0</v>
      </c>
      <c r="M68" t="str">
        <f>'SCHEDA PRODOTTI'!K71</f>
        <v>SV-101</v>
      </c>
      <c r="N68" t="str">
        <f>'SCHEDA PRODOTTI'!L71</f>
        <v>VERTICAL SUPPORT</v>
      </c>
      <c r="O68">
        <f>'SCHEDA PRODOTTI'!M71</f>
        <v>1000</v>
      </c>
      <c r="P68">
        <f>'SCHEDA PRODOTTI'!N71</f>
        <v>1500</v>
      </c>
      <c r="Q68">
        <f>'SCHEDA PRODOTTI'!O71</f>
        <v>15</v>
      </c>
      <c r="R68">
        <f>'SCHEDA PRODOTTI'!P71</f>
        <v>10</v>
      </c>
      <c r="S68">
        <f>'SCHEDA PRODOTTI'!R71</f>
        <v>0</v>
      </c>
      <c r="T68">
        <f>'SCHEDA PRODOTTI'!T71</f>
        <v>60.095399999999991</v>
      </c>
      <c r="U68">
        <f>'SCHEDA PRODOTTI'!U71</f>
        <v>198.31481999999997</v>
      </c>
      <c r="V68">
        <f>'SCHEDA PRODOTTI'!V71</f>
        <v>0</v>
      </c>
    </row>
    <row r="69" spans="11:22" x14ac:dyDescent="0.3">
      <c r="K69" s="10">
        <f>IF(L69=0,0,1)+IF(L69=0,0,MAXA($K$9:K68))</f>
        <v>0</v>
      </c>
      <c r="L69" s="11">
        <f>'SCHEDA PRODOTTI'!R72</f>
        <v>0</v>
      </c>
      <c r="M69" t="str">
        <f>'SCHEDA PRODOTTI'!K72</f>
        <v>SV-102</v>
      </c>
      <c r="N69" t="str">
        <f>'SCHEDA PRODOTTI'!L72</f>
        <v>VERTICAL SUPPORT</v>
      </c>
      <c r="O69">
        <f>'SCHEDA PRODOTTI'!M72</f>
        <v>1200</v>
      </c>
      <c r="P69">
        <f>'SCHEDA PRODOTTI'!N72</f>
        <v>1800</v>
      </c>
      <c r="Q69">
        <f>'SCHEDA PRODOTTI'!O72</f>
        <v>15</v>
      </c>
      <c r="R69">
        <f>'SCHEDA PRODOTTI'!P72</f>
        <v>10</v>
      </c>
      <c r="S69">
        <f>'SCHEDA PRODOTTI'!R72</f>
        <v>0</v>
      </c>
      <c r="T69">
        <f>'SCHEDA PRODOTTI'!T72</f>
        <v>70.530479999999997</v>
      </c>
      <c r="U69">
        <f>'SCHEDA PRODOTTI'!U72</f>
        <v>232.75058399999998</v>
      </c>
      <c r="V69">
        <f>'SCHEDA PRODOTTI'!V72</f>
        <v>0</v>
      </c>
    </row>
    <row r="70" spans="11:22" x14ac:dyDescent="0.3">
      <c r="K70" s="10">
        <f>IF(L70=0,0,1)+IF(L70=0,0,MAXA($K$9:K69))</f>
        <v>0</v>
      </c>
      <c r="L70" s="11">
        <f>'SCHEDA PRODOTTI'!R73</f>
        <v>0</v>
      </c>
      <c r="M70" t="str">
        <f>'SCHEDA PRODOTTI'!K73</f>
        <v>SV-201</v>
      </c>
      <c r="N70" t="str">
        <f>'SCHEDA PRODOTTI'!L73</f>
        <v>VERTICAL SUPPORT</v>
      </c>
      <c r="O70">
        <f>'SCHEDA PRODOTTI'!M73</f>
        <v>1000</v>
      </c>
      <c r="P70">
        <f>'SCHEDA PRODOTTI'!N73</f>
        <v>1500</v>
      </c>
      <c r="Q70">
        <f>'SCHEDA PRODOTTI'!O73</f>
        <v>30</v>
      </c>
      <c r="R70">
        <f>'SCHEDA PRODOTTI'!P73</f>
        <v>20</v>
      </c>
      <c r="S70">
        <f>'SCHEDA PRODOTTI'!R73</f>
        <v>0</v>
      </c>
      <c r="T70">
        <f>'SCHEDA PRODOTTI'!T73</f>
        <v>99.412199999999999</v>
      </c>
      <c r="U70">
        <f>'SCHEDA PRODOTTI'!U73</f>
        <v>328.06025999999997</v>
      </c>
      <c r="V70">
        <f>'SCHEDA PRODOTTI'!V73</f>
        <v>0</v>
      </c>
    </row>
    <row r="71" spans="11:22" x14ac:dyDescent="0.3">
      <c r="K71" s="10">
        <f>IF(L71=0,0,1)+IF(L71=0,0,MAXA($K$9:K70))</f>
        <v>0</v>
      </c>
      <c r="L71" s="11">
        <f>'SCHEDA PRODOTTI'!R74</f>
        <v>0</v>
      </c>
      <c r="M71" t="str">
        <f>'SCHEDA PRODOTTI'!K74</f>
        <v>SV-202</v>
      </c>
      <c r="N71" t="str">
        <f>'SCHEDA PRODOTTI'!L74</f>
        <v>VERTICAL SUPPORT</v>
      </c>
      <c r="O71">
        <f>'SCHEDA PRODOTTI'!M74</f>
        <v>1200</v>
      </c>
      <c r="P71">
        <f>'SCHEDA PRODOTTI'!N74</f>
        <v>1800</v>
      </c>
      <c r="Q71">
        <f>'SCHEDA PRODOTTI'!O74</f>
        <v>30</v>
      </c>
      <c r="R71">
        <f>'SCHEDA PRODOTTI'!P74</f>
        <v>20</v>
      </c>
      <c r="S71">
        <f>'SCHEDA PRODOTTI'!R74</f>
        <v>0</v>
      </c>
      <c r="T71">
        <f>'SCHEDA PRODOTTI'!T74</f>
        <v>117.25463999999999</v>
      </c>
      <c r="U71">
        <f>'SCHEDA PRODOTTI'!U74</f>
        <v>386.94031199999995</v>
      </c>
      <c r="V71">
        <f>'SCHEDA PRODOTTI'!V74</f>
        <v>0</v>
      </c>
    </row>
    <row r="72" spans="11:22" x14ac:dyDescent="0.3">
      <c r="K72" s="10">
        <f>IF(L72=0,0,1)+IF(L72=0,0,MAXA($K$9:K71))</f>
        <v>0</v>
      </c>
      <c r="L72" s="11">
        <f>'SCHEDA PRODOTTI'!R75</f>
        <v>0</v>
      </c>
      <c r="M72" t="str">
        <f>'SCHEDA PRODOTTI'!K75</f>
        <v>SV-301</v>
      </c>
      <c r="N72" t="str">
        <f>'SCHEDA PRODOTTI'!L75</f>
        <v>VERTICAL SUPPORT</v>
      </c>
      <c r="O72">
        <f>'SCHEDA PRODOTTI'!M75</f>
        <v>1000</v>
      </c>
      <c r="P72">
        <f>'SCHEDA PRODOTTI'!N75</f>
        <v>1500</v>
      </c>
      <c r="Q72">
        <f>'SCHEDA PRODOTTI'!O75</f>
        <v>50</v>
      </c>
      <c r="R72">
        <f>'SCHEDA PRODOTTI'!P75</f>
        <v>30</v>
      </c>
      <c r="S72">
        <f>'SCHEDA PRODOTTI'!R75</f>
        <v>0</v>
      </c>
      <c r="T72">
        <f>'SCHEDA PRODOTTI'!T75</f>
        <v>112.02432000000002</v>
      </c>
      <c r="U72">
        <f>'SCHEDA PRODOTTI'!U75</f>
        <v>369.68025600000004</v>
      </c>
      <c r="V72">
        <f>'SCHEDA PRODOTTI'!V75</f>
        <v>0</v>
      </c>
    </row>
    <row r="73" spans="11:22" x14ac:dyDescent="0.3">
      <c r="K73" s="10">
        <f>IF(L73=0,0,1)+IF(L73=0,0,MAXA($K$9:K72))</f>
        <v>0</v>
      </c>
      <c r="L73" s="11">
        <f>'SCHEDA PRODOTTI'!R76</f>
        <v>0</v>
      </c>
      <c r="M73" t="str">
        <f>'SCHEDA PRODOTTI'!K76</f>
        <v>SV-302</v>
      </c>
      <c r="N73" t="str">
        <f>'SCHEDA PRODOTTI'!L76</f>
        <v>VERTICAL SUPPORT</v>
      </c>
      <c r="O73">
        <f>'SCHEDA PRODOTTI'!M76</f>
        <v>1200</v>
      </c>
      <c r="P73">
        <f>'SCHEDA PRODOTTI'!N76</f>
        <v>1800</v>
      </c>
      <c r="Q73">
        <f>'SCHEDA PRODOTTI'!O76</f>
        <v>50</v>
      </c>
      <c r="R73">
        <f>'SCHEDA PRODOTTI'!P76</f>
        <v>30</v>
      </c>
      <c r="S73">
        <f>'SCHEDA PRODOTTI'!R76</f>
        <v>0</v>
      </c>
      <c r="T73">
        <f>'SCHEDA PRODOTTI'!T76</f>
        <v>131.937984</v>
      </c>
      <c r="U73">
        <f>'SCHEDA PRODOTTI'!U76</f>
        <v>435.3953472</v>
      </c>
      <c r="V73">
        <f>'SCHEDA PRODOTTI'!V76</f>
        <v>0</v>
      </c>
    </row>
    <row r="74" spans="11:22" x14ac:dyDescent="0.3">
      <c r="K74" s="10">
        <f>IF(L74=0,0,1)+IF(L74=0,0,MAXA($K$9:K73))</f>
        <v>0</v>
      </c>
      <c r="L74" s="11">
        <f>'SCHEDA PRODOTTI'!R79</f>
        <v>0</v>
      </c>
      <c r="M74" t="str">
        <f>'SCHEDA PRODOTTI'!K79</f>
        <v>IFS-31</v>
      </c>
      <c r="N74" t="str">
        <f>'SCHEDA PRODOTTI'!L79</f>
        <v>INCLINED SUPPORT</v>
      </c>
      <c r="O74">
        <f>'SCHEDA PRODOTTI'!M79</f>
        <v>1000</v>
      </c>
      <c r="P74">
        <f>'SCHEDA PRODOTTI'!N79</f>
        <v>1500</v>
      </c>
      <c r="Q74">
        <f>'SCHEDA PRODOTTI'!O79</f>
        <v>5</v>
      </c>
      <c r="R74">
        <f>'SCHEDA PRODOTTI'!P79</f>
        <v>3</v>
      </c>
      <c r="S74">
        <f>'SCHEDA PRODOTTI'!R79</f>
        <v>0</v>
      </c>
      <c r="T74">
        <f>'SCHEDA PRODOTTI'!T79</f>
        <v>45.736080000000008</v>
      </c>
      <c r="U74">
        <f>'SCHEDA PRODOTTI'!U79</f>
        <v>150.92906400000001</v>
      </c>
      <c r="V74">
        <f>'SCHEDA PRODOTTI'!V79</f>
        <v>0</v>
      </c>
    </row>
    <row r="75" spans="11:22" x14ac:dyDescent="0.3">
      <c r="K75" s="10">
        <f>IF(L75=0,0,1)+IF(L75=0,0,MAXA($K$9:K74))</f>
        <v>0</v>
      </c>
      <c r="L75" s="11">
        <f>'SCHEDA PRODOTTI'!R80</f>
        <v>0</v>
      </c>
      <c r="M75" t="str">
        <f>'SCHEDA PRODOTTI'!K80</f>
        <v>IFS-32</v>
      </c>
      <c r="N75" t="str">
        <f>'SCHEDA PRODOTTI'!L80</f>
        <v>INCLINED SUPPORT</v>
      </c>
      <c r="O75">
        <f>'SCHEDA PRODOTTI'!M80</f>
        <v>1200</v>
      </c>
      <c r="P75">
        <f>'SCHEDA PRODOTTI'!N80</f>
        <v>1800</v>
      </c>
      <c r="Q75">
        <f>'SCHEDA PRODOTTI'!O80</f>
        <v>5</v>
      </c>
      <c r="R75">
        <f>'SCHEDA PRODOTTI'!P80</f>
        <v>3</v>
      </c>
      <c r="S75">
        <f>'SCHEDA PRODOTTI'!R80</f>
        <v>0</v>
      </c>
      <c r="T75">
        <f>'SCHEDA PRODOTTI'!T80</f>
        <v>53.220095999999998</v>
      </c>
      <c r="U75">
        <f>'SCHEDA PRODOTTI'!U80</f>
        <v>175.62631679999998</v>
      </c>
      <c r="V75">
        <f>'SCHEDA PRODOTTI'!V80</f>
        <v>0</v>
      </c>
    </row>
    <row r="76" spans="11:22" x14ac:dyDescent="0.3">
      <c r="K76" s="10">
        <f>IF(L76=0,0,1)+IF(L76=0,0,MAXA($K$9:K75))</f>
        <v>0</v>
      </c>
      <c r="L76" s="11">
        <f>'SCHEDA PRODOTTI'!R81</f>
        <v>0</v>
      </c>
      <c r="M76" t="str">
        <f>'SCHEDA PRODOTTI'!K81</f>
        <v>IFS-61</v>
      </c>
      <c r="N76" t="str">
        <f>'SCHEDA PRODOTTI'!L81</f>
        <v>INCLINED SUPPORT</v>
      </c>
      <c r="O76">
        <f>'SCHEDA PRODOTTI'!M81</f>
        <v>1000</v>
      </c>
      <c r="P76">
        <f>'SCHEDA PRODOTTI'!N81</f>
        <v>1500</v>
      </c>
      <c r="Q76">
        <f>'SCHEDA PRODOTTI'!O81</f>
        <v>10</v>
      </c>
      <c r="R76">
        <f>'SCHEDA PRODOTTI'!P81</f>
        <v>6</v>
      </c>
      <c r="S76">
        <f>'SCHEDA PRODOTTI'!R81</f>
        <v>0</v>
      </c>
      <c r="T76">
        <f>'SCHEDA PRODOTTI'!T81</f>
        <v>64.442399999999992</v>
      </c>
      <c r="U76">
        <f>'SCHEDA PRODOTTI'!U81</f>
        <v>212.65991999999997</v>
      </c>
      <c r="V76">
        <f>'SCHEDA PRODOTTI'!V81</f>
        <v>0</v>
      </c>
    </row>
    <row r="77" spans="11:22" x14ac:dyDescent="0.3">
      <c r="K77" s="10">
        <f>IF(L77=0,0,1)+IF(L77=0,0,MAXA($K$9:K76))</f>
        <v>0</v>
      </c>
      <c r="L77" s="11">
        <f>'SCHEDA PRODOTTI'!R82</f>
        <v>0</v>
      </c>
      <c r="M77" t="str">
        <f>'SCHEDA PRODOTTI'!K82</f>
        <v>IFS-62</v>
      </c>
      <c r="N77" t="str">
        <f>'SCHEDA PRODOTTI'!L82</f>
        <v>INCLINED SUPPORT</v>
      </c>
      <c r="O77">
        <f>'SCHEDA PRODOTTI'!M82</f>
        <v>1200</v>
      </c>
      <c r="P77">
        <f>'SCHEDA PRODOTTI'!N82</f>
        <v>1800</v>
      </c>
      <c r="Q77">
        <f>'SCHEDA PRODOTTI'!O82</f>
        <v>10</v>
      </c>
      <c r="R77">
        <f>'SCHEDA PRODOTTI'!P82</f>
        <v>6</v>
      </c>
      <c r="S77">
        <f>'SCHEDA PRODOTTI'!R82</f>
        <v>0</v>
      </c>
      <c r="T77">
        <f>'SCHEDA PRODOTTI'!T82</f>
        <v>74.954880000000003</v>
      </c>
      <c r="U77">
        <f>'SCHEDA PRODOTTI'!U82</f>
        <v>247.35110399999999</v>
      </c>
      <c r="V77">
        <f>'SCHEDA PRODOTTI'!V82</f>
        <v>0</v>
      </c>
    </row>
    <row r="78" spans="11:22" x14ac:dyDescent="0.3">
      <c r="K78" s="10">
        <f>IF(L78=0,0,1)+IF(L78=0,0,MAXA($K$9:K77))</f>
        <v>0</v>
      </c>
      <c r="L78" s="11">
        <f>'SCHEDA PRODOTTI'!R83</f>
        <v>0</v>
      </c>
      <c r="M78" t="str">
        <f>'SCHEDA PRODOTTI'!K83</f>
        <v>IFS-101</v>
      </c>
      <c r="N78" t="str">
        <f>'SCHEDA PRODOTTI'!L83</f>
        <v>INCLINED SUPPORT</v>
      </c>
      <c r="O78">
        <f>'SCHEDA PRODOTTI'!M83</f>
        <v>1000</v>
      </c>
      <c r="P78">
        <f>'SCHEDA PRODOTTI'!N83</f>
        <v>1500</v>
      </c>
      <c r="Q78">
        <f>'SCHEDA PRODOTTI'!O83</f>
        <v>15</v>
      </c>
      <c r="R78">
        <f>'SCHEDA PRODOTTI'!P83</f>
        <v>10</v>
      </c>
      <c r="S78">
        <f>'SCHEDA PRODOTTI'!R83</f>
        <v>0</v>
      </c>
      <c r="T78">
        <f>'SCHEDA PRODOTTI'!T83</f>
        <v>64.055399999999992</v>
      </c>
      <c r="U78">
        <f>'SCHEDA PRODOTTI'!U83</f>
        <v>211.38281999999995</v>
      </c>
      <c r="V78">
        <f>'SCHEDA PRODOTTI'!V83</f>
        <v>0</v>
      </c>
    </row>
    <row r="79" spans="11:22" x14ac:dyDescent="0.3">
      <c r="K79" s="10">
        <f>IF(L79=0,0,1)+IF(L79=0,0,MAXA($K$9:K78))</f>
        <v>0</v>
      </c>
      <c r="L79" s="11">
        <f>'SCHEDA PRODOTTI'!R84</f>
        <v>0</v>
      </c>
      <c r="M79" t="str">
        <f>'SCHEDA PRODOTTI'!K84</f>
        <v>IFS-102</v>
      </c>
      <c r="N79" t="str">
        <f>'SCHEDA PRODOTTI'!L84</f>
        <v>INCLINED SUPPORT</v>
      </c>
      <c r="O79">
        <f>'SCHEDA PRODOTTI'!M84</f>
        <v>1200</v>
      </c>
      <c r="P79">
        <f>'SCHEDA PRODOTTI'!N84</f>
        <v>1800</v>
      </c>
      <c r="Q79">
        <f>'SCHEDA PRODOTTI'!O84</f>
        <v>15</v>
      </c>
      <c r="R79">
        <f>'SCHEDA PRODOTTI'!P84</f>
        <v>10</v>
      </c>
      <c r="S79">
        <f>'SCHEDA PRODOTTI'!R84</f>
        <v>0</v>
      </c>
      <c r="T79">
        <f>'SCHEDA PRODOTTI'!T84</f>
        <v>74.490480000000005</v>
      </c>
      <c r="U79">
        <f>'SCHEDA PRODOTTI'!U84</f>
        <v>245.81858400000002</v>
      </c>
      <c r="V79">
        <f>'SCHEDA PRODOTTI'!V84</f>
        <v>0</v>
      </c>
    </row>
    <row r="80" spans="11:22" x14ac:dyDescent="0.3">
      <c r="K80" s="10">
        <f>IF(L80=0,0,1)+IF(L80=0,0,MAXA($K$9:K79))</f>
        <v>0</v>
      </c>
      <c r="L80" s="11">
        <f>'SCHEDA PRODOTTI'!R85</f>
        <v>0</v>
      </c>
      <c r="M80" t="str">
        <f>'SCHEDA PRODOTTI'!K85</f>
        <v>IFS-201</v>
      </c>
      <c r="N80" t="str">
        <f>'SCHEDA PRODOTTI'!L85</f>
        <v>INCLINED SUPPORT</v>
      </c>
      <c r="O80">
        <f>'SCHEDA PRODOTTI'!M85</f>
        <v>1000</v>
      </c>
      <c r="P80">
        <f>'SCHEDA PRODOTTI'!N85</f>
        <v>1500</v>
      </c>
      <c r="Q80">
        <f>'SCHEDA PRODOTTI'!O85</f>
        <v>30</v>
      </c>
      <c r="R80">
        <f>'SCHEDA PRODOTTI'!P85</f>
        <v>20</v>
      </c>
      <c r="S80">
        <f>'SCHEDA PRODOTTI'!R85</f>
        <v>0</v>
      </c>
      <c r="T80">
        <f>'SCHEDA PRODOTTI'!T85</f>
        <v>104.51220000000001</v>
      </c>
      <c r="U80">
        <f>'SCHEDA PRODOTTI'!U85</f>
        <v>344.89026000000001</v>
      </c>
      <c r="V80">
        <f>'SCHEDA PRODOTTI'!V85</f>
        <v>0</v>
      </c>
    </row>
    <row r="81" spans="11:22" x14ac:dyDescent="0.3">
      <c r="K81" s="10">
        <f>IF(L81=0,0,1)+IF(L81=0,0,MAXA($K$9:K80))</f>
        <v>0</v>
      </c>
      <c r="L81" s="11">
        <f>'SCHEDA PRODOTTI'!R86</f>
        <v>0</v>
      </c>
      <c r="M81" t="str">
        <f>'SCHEDA PRODOTTI'!K86</f>
        <v>IFS-202</v>
      </c>
      <c r="N81" t="str">
        <f>'SCHEDA PRODOTTI'!L86</f>
        <v>INCLINED SUPPORT</v>
      </c>
      <c r="O81">
        <f>'SCHEDA PRODOTTI'!M86</f>
        <v>1200</v>
      </c>
      <c r="P81">
        <f>'SCHEDA PRODOTTI'!N86</f>
        <v>1800</v>
      </c>
      <c r="Q81">
        <f>'SCHEDA PRODOTTI'!O86</f>
        <v>30</v>
      </c>
      <c r="R81">
        <f>'SCHEDA PRODOTTI'!P86</f>
        <v>20</v>
      </c>
      <c r="S81">
        <f>'SCHEDA PRODOTTI'!R86</f>
        <v>0</v>
      </c>
      <c r="T81">
        <f>'SCHEDA PRODOTTI'!T86</f>
        <v>122.35463999999999</v>
      </c>
      <c r="U81">
        <f>'SCHEDA PRODOTTI'!U86</f>
        <v>403.77031199999993</v>
      </c>
      <c r="V81">
        <f>'SCHEDA PRODOTTI'!V86</f>
        <v>0</v>
      </c>
    </row>
    <row r="82" spans="11:22" x14ac:dyDescent="0.3">
      <c r="K82" s="10">
        <f>IF(L82=0,0,1)+IF(L82=0,0,MAXA($K$9:K81))</f>
        <v>0</v>
      </c>
      <c r="L82" s="11">
        <f>'SCHEDA PRODOTTI'!R87</f>
        <v>0</v>
      </c>
      <c r="M82" t="str">
        <f>'SCHEDA PRODOTTI'!K87</f>
        <v>IFS-203</v>
      </c>
      <c r="N82" t="str">
        <f>'SCHEDA PRODOTTI'!L87</f>
        <v>INCLINED SUPPORT</v>
      </c>
      <c r="O82">
        <f>'SCHEDA PRODOTTI'!M87</f>
        <v>2000</v>
      </c>
      <c r="P82">
        <f>'SCHEDA PRODOTTI'!N87</f>
        <v>3200</v>
      </c>
      <c r="Q82">
        <f>'SCHEDA PRODOTTI'!O87</f>
        <v>30</v>
      </c>
      <c r="R82">
        <f>'SCHEDA PRODOTTI'!P87</f>
        <v>20</v>
      </c>
      <c r="S82">
        <f>'SCHEDA PRODOTTI'!R87</f>
        <v>0</v>
      </c>
      <c r="T82">
        <f>'SCHEDA PRODOTTI'!T87</f>
        <v>197.25935999999999</v>
      </c>
      <c r="U82">
        <f>'SCHEDA PRODOTTI'!U87</f>
        <v>650.95588799999996</v>
      </c>
      <c r="V82">
        <f>'SCHEDA PRODOTTI'!V87</f>
        <v>0</v>
      </c>
    </row>
    <row r="83" spans="11:22" x14ac:dyDescent="0.3">
      <c r="K83" s="10">
        <f>IF(L83=0,0,1)+IF(L83=0,0,MAXA($K$9:K82))</f>
        <v>0</v>
      </c>
      <c r="L83" s="11">
        <f>'SCHEDA PRODOTTI'!R88</f>
        <v>0</v>
      </c>
      <c r="M83" t="str">
        <f>'SCHEDA PRODOTTI'!K88</f>
        <v>IFS-204</v>
      </c>
      <c r="N83" t="str">
        <f>'SCHEDA PRODOTTI'!L88</f>
        <v>INCLINED SUPPORT</v>
      </c>
      <c r="O83">
        <f>'SCHEDA PRODOTTI'!M88</f>
        <v>2400</v>
      </c>
      <c r="P83">
        <f>'SCHEDA PRODOTTI'!N88</f>
        <v>3600</v>
      </c>
      <c r="Q83">
        <f>'SCHEDA PRODOTTI'!O88</f>
        <v>30</v>
      </c>
      <c r="R83">
        <f>'SCHEDA PRODOTTI'!P88</f>
        <v>20</v>
      </c>
      <c r="S83">
        <f>'SCHEDA PRODOTTI'!R88</f>
        <v>0</v>
      </c>
      <c r="T83">
        <f>'SCHEDA PRODOTTI'!T88</f>
        <v>267.50822399999998</v>
      </c>
      <c r="U83">
        <f>'SCHEDA PRODOTTI'!U88</f>
        <v>882.77713919999985</v>
      </c>
      <c r="V83">
        <f>'SCHEDA PRODOTTI'!V88</f>
        <v>0</v>
      </c>
    </row>
    <row r="84" spans="11:22" x14ac:dyDescent="0.3">
      <c r="K84" s="10">
        <f>IF(L84=0,0,1)+IF(L84=0,0,MAXA($K$9:K83))</f>
        <v>0</v>
      </c>
      <c r="L84" s="11">
        <f>'SCHEDA PRODOTTI'!R89</f>
        <v>0</v>
      </c>
      <c r="M84" t="str">
        <f>'SCHEDA PRODOTTI'!K89</f>
        <v>IFS-301</v>
      </c>
      <c r="N84" t="str">
        <f>'SCHEDA PRODOTTI'!L89</f>
        <v>INCLINED SUPPORT</v>
      </c>
      <c r="O84">
        <f>'SCHEDA PRODOTTI'!M89</f>
        <v>1000</v>
      </c>
      <c r="P84">
        <f>'SCHEDA PRODOTTI'!N89</f>
        <v>1500</v>
      </c>
      <c r="Q84">
        <f>'SCHEDA PRODOTTI'!O89</f>
        <v>50</v>
      </c>
      <c r="R84">
        <f>'SCHEDA PRODOTTI'!P89</f>
        <v>30</v>
      </c>
      <c r="S84">
        <f>'SCHEDA PRODOTTI'!R89</f>
        <v>0</v>
      </c>
      <c r="T84">
        <f>'SCHEDA PRODOTTI'!T89</f>
        <v>118.25232000000001</v>
      </c>
      <c r="U84">
        <f>'SCHEDA PRODOTTI'!U89</f>
        <v>390.23265600000002</v>
      </c>
      <c r="V84">
        <f>'SCHEDA PRODOTTI'!V89</f>
        <v>0</v>
      </c>
    </row>
    <row r="85" spans="11:22" x14ac:dyDescent="0.3">
      <c r="K85" s="10">
        <f>IF(L85=0,0,1)+IF(L85=0,0,MAXA($K$9:K84))</f>
        <v>0</v>
      </c>
      <c r="L85" s="11">
        <f>'SCHEDA PRODOTTI'!R90</f>
        <v>0</v>
      </c>
      <c r="M85" t="str">
        <f>'SCHEDA PRODOTTI'!K90</f>
        <v>IFS-302</v>
      </c>
      <c r="N85" t="str">
        <f>'SCHEDA PRODOTTI'!L90</f>
        <v>INCLINED SUPPORT</v>
      </c>
      <c r="O85">
        <f>'SCHEDA PRODOTTI'!M90</f>
        <v>1200</v>
      </c>
      <c r="P85">
        <f>'SCHEDA PRODOTTI'!N90</f>
        <v>1800</v>
      </c>
      <c r="Q85">
        <f>'SCHEDA PRODOTTI'!O90</f>
        <v>50</v>
      </c>
      <c r="R85">
        <f>'SCHEDA PRODOTTI'!P90</f>
        <v>30</v>
      </c>
      <c r="S85">
        <f>'SCHEDA PRODOTTI'!R90</f>
        <v>0</v>
      </c>
      <c r="T85">
        <f>'SCHEDA PRODOTTI'!T90</f>
        <v>138.16598400000001</v>
      </c>
      <c r="U85">
        <f>'SCHEDA PRODOTTI'!U90</f>
        <v>455.94774719999998</v>
      </c>
      <c r="V85">
        <f>'SCHEDA PRODOTTI'!V90</f>
        <v>0</v>
      </c>
    </row>
    <row r="86" spans="11:22" x14ac:dyDescent="0.3">
      <c r="K86" s="10">
        <f>IF(L86=0,0,1)+IF(L86=0,0,MAXA($K$9:K85))</f>
        <v>0</v>
      </c>
      <c r="L86" s="11">
        <f>'SCHEDA PRODOTTI'!R91</f>
        <v>0</v>
      </c>
      <c r="M86" t="str">
        <f>'SCHEDA PRODOTTI'!K91</f>
        <v>IFS-303</v>
      </c>
      <c r="N86" t="str">
        <f>'SCHEDA PRODOTTI'!L91</f>
        <v>INCLINED SUPPORT</v>
      </c>
      <c r="O86">
        <f>'SCHEDA PRODOTTI'!M91</f>
        <v>2000</v>
      </c>
      <c r="P86">
        <f>'SCHEDA PRODOTTI'!N91</f>
        <v>3200</v>
      </c>
      <c r="Q86">
        <f>'SCHEDA PRODOTTI'!O91</f>
        <v>50</v>
      </c>
      <c r="R86">
        <f>'SCHEDA PRODOTTI'!P91</f>
        <v>30</v>
      </c>
      <c r="S86">
        <f>'SCHEDA PRODOTTI'!R91</f>
        <v>0</v>
      </c>
      <c r="T86">
        <f>'SCHEDA PRODOTTI'!T91</f>
        <v>311.85071999999997</v>
      </c>
      <c r="U86">
        <f>'SCHEDA PRODOTTI'!U91</f>
        <v>1029.1073759999999</v>
      </c>
      <c r="V86">
        <f>'SCHEDA PRODOTTI'!V91</f>
        <v>0</v>
      </c>
    </row>
    <row r="87" spans="11:22" x14ac:dyDescent="0.3">
      <c r="K87" s="10">
        <f>IF(L87=0,0,1)+IF(L87=0,0,MAXA($K$9:K86))</f>
        <v>0</v>
      </c>
      <c r="L87" s="11">
        <f>'SCHEDA PRODOTTI'!R92</f>
        <v>0</v>
      </c>
      <c r="M87" t="str">
        <f>'SCHEDA PRODOTTI'!K92</f>
        <v>IFS-304</v>
      </c>
      <c r="N87" t="str">
        <f>'SCHEDA PRODOTTI'!L92</f>
        <v>INCLINED SUPPORT</v>
      </c>
      <c r="O87">
        <f>'SCHEDA PRODOTTI'!M92</f>
        <v>2400</v>
      </c>
      <c r="P87">
        <f>'SCHEDA PRODOTTI'!N92</f>
        <v>3600</v>
      </c>
      <c r="Q87">
        <f>'SCHEDA PRODOTTI'!O92</f>
        <v>50</v>
      </c>
      <c r="R87">
        <f>'SCHEDA PRODOTTI'!P92</f>
        <v>30</v>
      </c>
      <c r="S87">
        <f>'SCHEDA PRODOTTI'!R92</f>
        <v>0</v>
      </c>
      <c r="T87">
        <f>'SCHEDA PRODOTTI'!T92</f>
        <v>399.25382400000001</v>
      </c>
      <c r="U87">
        <f>'SCHEDA PRODOTTI'!U92</f>
        <v>1317.5376191999999</v>
      </c>
      <c r="V87">
        <f>'SCHEDA PRODOTTI'!V92</f>
        <v>0</v>
      </c>
    </row>
    <row r="88" spans="11:22" x14ac:dyDescent="0.3">
      <c r="K88" s="10">
        <f>IF(L88=0,0,1)+IF(L88=0,0,MAXA($K$9:K87))</f>
        <v>0</v>
      </c>
      <c r="L88" s="11">
        <f>'SCHEDA PRODOTTI'!R93</f>
        <v>0</v>
      </c>
      <c r="M88" t="str">
        <f>'SCHEDA PRODOTTI'!K93</f>
        <v>IFS-305</v>
      </c>
      <c r="N88" t="str">
        <f>'SCHEDA PRODOTTI'!L93</f>
        <v>INCLINED SUPPORT</v>
      </c>
      <c r="O88">
        <f>'SCHEDA PRODOTTI'!M93</f>
        <v>2500</v>
      </c>
      <c r="P88">
        <f>'SCHEDA PRODOTTI'!N93</f>
        <v>4300</v>
      </c>
      <c r="Q88">
        <f>'SCHEDA PRODOTTI'!O93</f>
        <v>50</v>
      </c>
      <c r="R88">
        <f>'SCHEDA PRODOTTI'!P93</f>
        <v>30</v>
      </c>
      <c r="S88">
        <f>'SCHEDA PRODOTTI'!R93</f>
        <v>0</v>
      </c>
      <c r="T88">
        <f>'SCHEDA PRODOTTI'!T93</f>
        <v>430.88435999999996</v>
      </c>
      <c r="U88">
        <f>'SCHEDA PRODOTTI'!U93</f>
        <v>1421.9183879999998</v>
      </c>
      <c r="V88">
        <f>'SCHEDA PRODOTTI'!V93</f>
        <v>0</v>
      </c>
    </row>
    <row r="89" spans="11:22" x14ac:dyDescent="0.3">
      <c r="K89" s="10">
        <f>IF(L89=0,0,1)+IF(L89=0,0,MAXA($K$9:K88))</f>
        <v>0</v>
      </c>
      <c r="L89" s="11">
        <f>'SCHEDA PRODOTTI'!R94</f>
        <v>0</v>
      </c>
      <c r="M89" t="str">
        <f>'SCHEDA PRODOTTI'!K94</f>
        <v>IFS-306</v>
      </c>
      <c r="N89" t="str">
        <f>'SCHEDA PRODOTTI'!L94</f>
        <v>INCLINED SUPPORT</v>
      </c>
      <c r="O89">
        <f>'SCHEDA PRODOTTI'!M94</f>
        <v>4500</v>
      </c>
      <c r="P89">
        <f>'SCHEDA PRODOTTI'!N94</f>
        <v>5600</v>
      </c>
      <c r="Q89">
        <f>'SCHEDA PRODOTTI'!O94</f>
        <v>50</v>
      </c>
      <c r="R89">
        <f>'SCHEDA PRODOTTI'!P94</f>
        <v>30</v>
      </c>
      <c r="S89">
        <f>'SCHEDA PRODOTTI'!R94</f>
        <v>0</v>
      </c>
      <c r="T89">
        <f>'SCHEDA PRODOTTI'!T94</f>
        <v>732.21264000000008</v>
      </c>
      <c r="U89">
        <f>'SCHEDA PRODOTTI'!U94</f>
        <v>2416.301712</v>
      </c>
      <c r="V89">
        <f>'SCHEDA PRODOTTI'!V94</f>
        <v>0</v>
      </c>
    </row>
    <row r="90" spans="11:22" x14ac:dyDescent="0.3">
      <c r="K90" s="10">
        <f>IF(L90=0,0,1)+IF(L90=0,0,MAXA($K$9:K89))</f>
        <v>0</v>
      </c>
      <c r="L90" s="11">
        <f>'SCHEDA PRODOTTI'!R97</f>
        <v>0</v>
      </c>
      <c r="M90" t="str">
        <f>'SCHEDA PRODOTTI'!K97</f>
        <v>IFSV-31</v>
      </c>
      <c r="N90" t="str">
        <f>'SCHEDA PRODOTTI'!L97</f>
        <v>INCLINED VARIABLE SUPPORT</v>
      </c>
      <c r="O90">
        <f>'SCHEDA PRODOTTI'!M97</f>
        <v>1000</v>
      </c>
      <c r="P90">
        <f>'SCHEDA PRODOTTI'!N97</f>
        <v>1500</v>
      </c>
      <c r="Q90">
        <f>'SCHEDA PRODOTTI'!O97</f>
        <v>3</v>
      </c>
      <c r="R90">
        <f>'SCHEDA PRODOTTI'!P97</f>
        <v>5</v>
      </c>
      <c r="S90">
        <f>'SCHEDA PRODOTTI'!R97</f>
        <v>0</v>
      </c>
      <c r="T90">
        <f>'SCHEDA PRODOTTI'!T97</f>
        <v>49.54742000000001</v>
      </c>
      <c r="U90">
        <f>'SCHEDA PRODOTTI'!U97</f>
        <v>163.50648600000002</v>
      </c>
      <c r="V90">
        <f>'SCHEDA PRODOTTI'!V97</f>
        <v>0</v>
      </c>
    </row>
    <row r="91" spans="11:22" x14ac:dyDescent="0.3">
      <c r="K91" s="10">
        <f>IF(L91=0,0,1)+IF(L91=0,0,MAXA($K$9:K90))</f>
        <v>0</v>
      </c>
      <c r="L91" s="11">
        <f>'SCHEDA PRODOTTI'!R98</f>
        <v>0</v>
      </c>
      <c r="M91" t="str">
        <f>'SCHEDA PRODOTTI'!K98</f>
        <v>IFSV-32</v>
      </c>
      <c r="N91" t="str">
        <f>'SCHEDA PRODOTTI'!L98</f>
        <v>INCLINED VARIABLE SUPPORT</v>
      </c>
      <c r="O91">
        <f>'SCHEDA PRODOTTI'!M98</f>
        <v>1200</v>
      </c>
      <c r="P91">
        <f>'SCHEDA PRODOTTI'!N98</f>
        <v>1800</v>
      </c>
      <c r="Q91">
        <f>'SCHEDA PRODOTTI'!O98</f>
        <v>3</v>
      </c>
      <c r="R91">
        <f>'SCHEDA PRODOTTI'!P98</f>
        <v>5</v>
      </c>
      <c r="S91">
        <f>'SCHEDA PRODOTTI'!R98</f>
        <v>0</v>
      </c>
      <c r="T91">
        <f>'SCHEDA PRODOTTI'!T98</f>
        <v>57.655104000000001</v>
      </c>
      <c r="U91">
        <f>'SCHEDA PRODOTTI'!U98</f>
        <v>190.26184319999999</v>
      </c>
      <c r="V91">
        <f>'SCHEDA PRODOTTI'!V98</f>
        <v>0</v>
      </c>
    </row>
    <row r="92" spans="11:22" x14ac:dyDescent="0.3">
      <c r="K92" s="10">
        <f>IF(L92=0,0,1)+IF(L92=0,0,MAXA($K$9:K91))</f>
        <v>0</v>
      </c>
      <c r="L92" s="11">
        <f>'SCHEDA PRODOTTI'!R99</f>
        <v>0</v>
      </c>
      <c r="M92" t="str">
        <f>'SCHEDA PRODOTTI'!K99</f>
        <v>IFSV-61</v>
      </c>
      <c r="N92" t="str">
        <f>'SCHEDA PRODOTTI'!L99</f>
        <v>INCLINED VARIABLE SUPPORT</v>
      </c>
      <c r="O92">
        <f>'SCHEDA PRODOTTI'!M99</f>
        <v>1000</v>
      </c>
      <c r="P92">
        <f>'SCHEDA PRODOTTI'!N99</f>
        <v>1500</v>
      </c>
      <c r="Q92">
        <f>'SCHEDA PRODOTTI'!O99</f>
        <v>6</v>
      </c>
      <c r="R92">
        <f>'SCHEDA PRODOTTI'!P99</f>
        <v>10</v>
      </c>
      <c r="S92">
        <f>'SCHEDA PRODOTTI'!R99</f>
        <v>0</v>
      </c>
      <c r="T92">
        <f>'SCHEDA PRODOTTI'!T99</f>
        <v>69.812600000000003</v>
      </c>
      <c r="U92">
        <f>'SCHEDA PRODOTTI'!U99</f>
        <v>230.38157999999999</v>
      </c>
      <c r="V92">
        <f>'SCHEDA PRODOTTI'!V99</f>
        <v>0</v>
      </c>
    </row>
    <row r="93" spans="11:22" x14ac:dyDescent="0.3">
      <c r="K93" s="10">
        <f>IF(L93=0,0,1)+IF(L93=0,0,MAXA($K$9:K92))</f>
        <v>0</v>
      </c>
      <c r="L93" s="11">
        <f>'SCHEDA PRODOTTI'!R100</f>
        <v>0</v>
      </c>
      <c r="M93" t="str">
        <f>'SCHEDA PRODOTTI'!K100</f>
        <v>IFSV-62</v>
      </c>
      <c r="N93" t="str">
        <f>'SCHEDA PRODOTTI'!L100</f>
        <v>INCLINED VARIABLE SUPPORT</v>
      </c>
      <c r="O93">
        <f>'SCHEDA PRODOTTI'!M100</f>
        <v>1200</v>
      </c>
      <c r="P93">
        <f>'SCHEDA PRODOTTI'!N100</f>
        <v>1800</v>
      </c>
      <c r="Q93">
        <f>'SCHEDA PRODOTTI'!O100</f>
        <v>6</v>
      </c>
      <c r="R93">
        <f>'SCHEDA PRODOTTI'!P100</f>
        <v>10</v>
      </c>
      <c r="S93">
        <f>'SCHEDA PRODOTTI'!R100</f>
        <v>0</v>
      </c>
      <c r="T93">
        <f>'SCHEDA PRODOTTI'!T100</f>
        <v>81.201120000000003</v>
      </c>
      <c r="U93">
        <f>'SCHEDA PRODOTTI'!U100</f>
        <v>267.96369599999997</v>
      </c>
      <c r="V93">
        <f>'SCHEDA PRODOTTI'!V100</f>
        <v>0</v>
      </c>
    </row>
    <row r="94" spans="11:22" x14ac:dyDescent="0.3">
      <c r="K94" s="10">
        <f>IF(L94=0,0,1)+IF(L94=0,0,MAXA($K$9:K93))</f>
        <v>0</v>
      </c>
      <c r="L94" s="11">
        <f>'SCHEDA PRODOTTI'!R101</f>
        <v>0</v>
      </c>
      <c r="M94" t="str">
        <f>'SCHEDA PRODOTTI'!K101</f>
        <v>IFSV-101</v>
      </c>
      <c r="N94" t="str">
        <f>'SCHEDA PRODOTTI'!L101</f>
        <v>INCLINED VARIABLE SUPPORT</v>
      </c>
      <c r="O94">
        <f>'SCHEDA PRODOTTI'!M101</f>
        <v>1000</v>
      </c>
      <c r="P94">
        <f>'SCHEDA PRODOTTI'!N101</f>
        <v>1500</v>
      </c>
      <c r="Q94">
        <f>'SCHEDA PRODOTTI'!O101</f>
        <v>10</v>
      </c>
      <c r="R94">
        <f>'SCHEDA PRODOTTI'!P101</f>
        <v>15</v>
      </c>
      <c r="S94">
        <f>'SCHEDA PRODOTTI'!R101</f>
        <v>0</v>
      </c>
      <c r="T94">
        <f>'SCHEDA PRODOTTI'!T101</f>
        <v>69.393349999999998</v>
      </c>
      <c r="U94">
        <f>'SCHEDA PRODOTTI'!U101</f>
        <v>228.99805499999999</v>
      </c>
      <c r="V94">
        <f>'SCHEDA PRODOTTI'!V101</f>
        <v>0</v>
      </c>
    </row>
    <row r="95" spans="11:22" x14ac:dyDescent="0.3">
      <c r="K95" s="10">
        <f>IF(L95=0,0,1)+IF(L95=0,0,MAXA($K$9:K94))</f>
        <v>0</v>
      </c>
      <c r="L95" s="11">
        <f>'SCHEDA PRODOTTI'!R102</f>
        <v>0</v>
      </c>
      <c r="M95" t="str">
        <f>'SCHEDA PRODOTTI'!K102</f>
        <v>IFSV-102</v>
      </c>
      <c r="N95" t="str">
        <f>'SCHEDA PRODOTTI'!L102</f>
        <v>INCLINED VARIABLE SUPPORT</v>
      </c>
      <c r="O95">
        <f>'SCHEDA PRODOTTI'!M102</f>
        <v>1200</v>
      </c>
      <c r="P95">
        <f>'SCHEDA PRODOTTI'!N102</f>
        <v>1800</v>
      </c>
      <c r="Q95">
        <f>'SCHEDA PRODOTTI'!O102</f>
        <v>10</v>
      </c>
      <c r="R95">
        <f>'SCHEDA PRODOTTI'!P102</f>
        <v>15</v>
      </c>
      <c r="S95">
        <f>'SCHEDA PRODOTTI'!R102</f>
        <v>0</v>
      </c>
      <c r="T95">
        <f>'SCHEDA PRODOTTI'!T102</f>
        <v>80.69802</v>
      </c>
      <c r="U95">
        <f>'SCHEDA PRODOTTI'!U102</f>
        <v>266.30346599999996</v>
      </c>
      <c r="V95">
        <f>'SCHEDA PRODOTTI'!V102</f>
        <v>0</v>
      </c>
    </row>
    <row r="96" spans="11:22" x14ac:dyDescent="0.3">
      <c r="K96" s="10">
        <f>IF(L96=0,0,1)+IF(L96=0,0,MAXA($K$9:K95))</f>
        <v>0</v>
      </c>
      <c r="L96" s="11">
        <f>'SCHEDA PRODOTTI'!R103</f>
        <v>0</v>
      </c>
      <c r="M96" t="str">
        <f>'SCHEDA PRODOTTI'!K103</f>
        <v>IFSV-201</v>
      </c>
      <c r="N96" t="str">
        <f>'SCHEDA PRODOTTI'!L103</f>
        <v>INCLINED VARIABLE SUPPORT</v>
      </c>
      <c r="O96">
        <f>'SCHEDA PRODOTTI'!M103</f>
        <v>1000</v>
      </c>
      <c r="P96">
        <f>'SCHEDA PRODOTTI'!N103</f>
        <v>1500</v>
      </c>
      <c r="Q96">
        <f>'SCHEDA PRODOTTI'!O103</f>
        <v>20</v>
      </c>
      <c r="R96">
        <f>'SCHEDA PRODOTTI'!P103</f>
        <v>30</v>
      </c>
      <c r="S96">
        <f>'SCHEDA PRODOTTI'!R103</f>
        <v>0</v>
      </c>
      <c r="T96">
        <f>'SCHEDA PRODOTTI'!T103</f>
        <v>113.22155000000001</v>
      </c>
      <c r="U96">
        <f>'SCHEDA PRODOTTI'!U103</f>
        <v>373.63111500000002</v>
      </c>
      <c r="V96">
        <f>'SCHEDA PRODOTTI'!V103</f>
        <v>0</v>
      </c>
    </row>
    <row r="97" spans="11:24" x14ac:dyDescent="0.3">
      <c r="K97" s="10">
        <f>IF(L97=0,0,1)+IF(L97=0,0,MAXA($K$9:K96))</f>
        <v>0</v>
      </c>
      <c r="L97" s="11">
        <f>'SCHEDA PRODOTTI'!R104</f>
        <v>0</v>
      </c>
      <c r="M97" t="str">
        <f>'SCHEDA PRODOTTI'!K104</f>
        <v>IFSV-202</v>
      </c>
      <c r="N97" t="str">
        <f>'SCHEDA PRODOTTI'!L104</f>
        <v>INCLINED VARIABLE SUPPORT</v>
      </c>
      <c r="O97">
        <f>'SCHEDA PRODOTTI'!M104</f>
        <v>1200</v>
      </c>
      <c r="P97">
        <f>'SCHEDA PRODOTTI'!N104</f>
        <v>1800</v>
      </c>
      <c r="Q97">
        <f>'SCHEDA PRODOTTI'!O104</f>
        <v>20</v>
      </c>
      <c r="R97">
        <f>'SCHEDA PRODOTTI'!P104</f>
        <v>30</v>
      </c>
      <c r="S97">
        <f>'SCHEDA PRODOTTI'!R104</f>
        <v>0</v>
      </c>
      <c r="T97">
        <f>'SCHEDA PRODOTTI'!T104</f>
        <v>132.55086</v>
      </c>
      <c r="U97">
        <f>'SCHEDA PRODOTTI'!U104</f>
        <v>437.41783799999996</v>
      </c>
      <c r="V97">
        <f>'SCHEDA PRODOTTI'!V104</f>
        <v>0</v>
      </c>
    </row>
    <row r="98" spans="11:24" x14ac:dyDescent="0.3">
      <c r="K98" s="10">
        <f>IF(L98=0,0,1)+IF(L98=0,0,MAXA($K$9:K97))</f>
        <v>0</v>
      </c>
      <c r="L98" s="11">
        <f>'SCHEDA PRODOTTI'!R105</f>
        <v>0</v>
      </c>
      <c r="M98" t="str">
        <f>'SCHEDA PRODOTTI'!K105</f>
        <v>IFSV-203</v>
      </c>
      <c r="N98" t="str">
        <f>'SCHEDA PRODOTTI'!L105</f>
        <v>INCLINED VARIABLE SUPPORT</v>
      </c>
      <c r="O98">
        <f>'SCHEDA PRODOTTI'!M105</f>
        <v>2000</v>
      </c>
      <c r="P98">
        <f>'SCHEDA PRODOTTI'!N105</f>
        <v>3200</v>
      </c>
      <c r="Q98">
        <f>'SCHEDA PRODOTTI'!O105</f>
        <v>20</v>
      </c>
      <c r="R98">
        <f>'SCHEDA PRODOTTI'!P105</f>
        <v>30</v>
      </c>
      <c r="S98">
        <f>'SCHEDA PRODOTTI'!R105</f>
        <v>0</v>
      </c>
      <c r="T98">
        <f>'SCHEDA PRODOTTI'!T105</f>
        <v>213.69764000000001</v>
      </c>
      <c r="U98">
        <f>'SCHEDA PRODOTTI'!U105</f>
        <v>705.20221200000003</v>
      </c>
      <c r="V98">
        <f>'SCHEDA PRODOTTI'!V105</f>
        <v>0</v>
      </c>
    </row>
    <row r="99" spans="11:24" x14ac:dyDescent="0.3">
      <c r="K99" s="10">
        <f>IF(L99=0,0,1)+IF(L99=0,0,MAXA($K$9:K98))</f>
        <v>0</v>
      </c>
      <c r="L99" s="11">
        <f>'SCHEDA PRODOTTI'!R106</f>
        <v>0</v>
      </c>
      <c r="M99" t="str">
        <f>'SCHEDA PRODOTTI'!K106</f>
        <v>IFSV-204</v>
      </c>
      <c r="N99" t="str">
        <f>'SCHEDA PRODOTTI'!L106</f>
        <v>INCLINED VARIABLE SUPPORT</v>
      </c>
      <c r="O99">
        <f>'SCHEDA PRODOTTI'!M106</f>
        <v>2400</v>
      </c>
      <c r="P99">
        <f>'SCHEDA PRODOTTI'!N106</f>
        <v>3600</v>
      </c>
      <c r="Q99">
        <f>'SCHEDA PRODOTTI'!O106</f>
        <v>20</v>
      </c>
      <c r="R99">
        <f>'SCHEDA PRODOTTI'!P106</f>
        <v>30</v>
      </c>
      <c r="S99">
        <f>'SCHEDA PRODOTTI'!R106</f>
        <v>0</v>
      </c>
      <c r="T99">
        <f>'SCHEDA PRODOTTI'!T106</f>
        <v>289.80057599999998</v>
      </c>
      <c r="U99">
        <f>'SCHEDA PRODOTTI'!U106</f>
        <v>956.34190079999985</v>
      </c>
      <c r="V99">
        <f>'SCHEDA PRODOTTI'!V106</f>
        <v>0</v>
      </c>
    </row>
    <row r="100" spans="11:24" x14ac:dyDescent="0.3">
      <c r="K100" s="10">
        <f>IF(L100=0,0,1)+IF(L100=0,0,MAXA($K$9:K99))</f>
        <v>0</v>
      </c>
      <c r="L100" s="11">
        <f>'SCHEDA PRODOTTI'!R107</f>
        <v>0</v>
      </c>
      <c r="M100" t="str">
        <f>'SCHEDA PRODOTTI'!K107</f>
        <v>IFSV-301</v>
      </c>
      <c r="N100" t="str">
        <f>'SCHEDA PRODOTTI'!L107</f>
        <v>INCLINED VARIABLE SUPPORT</v>
      </c>
      <c r="O100">
        <f>'SCHEDA PRODOTTI'!M107</f>
        <v>1000</v>
      </c>
      <c r="P100">
        <f>'SCHEDA PRODOTTI'!N107</f>
        <v>1500</v>
      </c>
      <c r="Q100">
        <f>'SCHEDA PRODOTTI'!O107</f>
        <v>30</v>
      </c>
      <c r="R100">
        <f>'SCHEDA PRODOTTI'!P107</f>
        <v>50</v>
      </c>
      <c r="S100">
        <f>'SCHEDA PRODOTTI'!R107</f>
        <v>0</v>
      </c>
      <c r="T100">
        <f>'SCHEDA PRODOTTI'!T107</f>
        <v>128.10668000000001</v>
      </c>
      <c r="U100">
        <f>'SCHEDA PRODOTTI'!U107</f>
        <v>422.75204400000001</v>
      </c>
      <c r="V100">
        <f>'SCHEDA PRODOTTI'!V107</f>
        <v>0</v>
      </c>
    </row>
    <row r="101" spans="11:24" x14ac:dyDescent="0.3">
      <c r="K101" s="10">
        <f>IF(L101=0,0,1)+IF(L101=0,0,MAXA($K$9:K100))</f>
        <v>0</v>
      </c>
      <c r="L101" s="11">
        <f>'SCHEDA PRODOTTI'!R108</f>
        <v>0</v>
      </c>
      <c r="M101" t="str">
        <f>'SCHEDA PRODOTTI'!K108</f>
        <v>IFSV-302</v>
      </c>
      <c r="N101" t="str">
        <f>'SCHEDA PRODOTTI'!L108</f>
        <v>INCLINED VARIABLE SUPPORT</v>
      </c>
      <c r="O101">
        <f>'SCHEDA PRODOTTI'!M108</f>
        <v>1200</v>
      </c>
      <c r="P101">
        <f>'SCHEDA PRODOTTI'!N108</f>
        <v>1800</v>
      </c>
      <c r="Q101">
        <f>'SCHEDA PRODOTTI'!O108</f>
        <v>30</v>
      </c>
      <c r="R101">
        <f>'SCHEDA PRODOTTI'!P108</f>
        <v>50</v>
      </c>
      <c r="S101">
        <f>'SCHEDA PRODOTTI'!R108</f>
        <v>0</v>
      </c>
      <c r="T101">
        <f>'SCHEDA PRODOTTI'!T108</f>
        <v>149.67981600000005</v>
      </c>
      <c r="U101">
        <f>'SCHEDA PRODOTTI'!U108</f>
        <v>493.94339280000014</v>
      </c>
      <c r="V101">
        <f>'SCHEDA PRODOTTI'!V108</f>
        <v>0</v>
      </c>
    </row>
    <row r="102" spans="11:24" x14ac:dyDescent="0.3">
      <c r="K102" s="10">
        <f>IF(L102=0,0,1)+IF(L102=0,0,MAXA($K$9:K101))</f>
        <v>0</v>
      </c>
      <c r="L102" s="11">
        <f>'SCHEDA PRODOTTI'!R109</f>
        <v>0</v>
      </c>
      <c r="M102" t="str">
        <f>'SCHEDA PRODOTTI'!K109</f>
        <v>IFSV-303</v>
      </c>
      <c r="N102" t="str">
        <f>'SCHEDA PRODOTTI'!L109</f>
        <v>INCLINED VARIABLE SUPPORT</v>
      </c>
      <c r="O102">
        <f>'SCHEDA PRODOTTI'!M109</f>
        <v>2000</v>
      </c>
      <c r="P102">
        <f>'SCHEDA PRODOTTI'!N109</f>
        <v>3200</v>
      </c>
      <c r="Q102">
        <f>'SCHEDA PRODOTTI'!O109</f>
        <v>30</v>
      </c>
      <c r="R102">
        <f>'SCHEDA PRODOTTI'!P109</f>
        <v>50</v>
      </c>
      <c r="S102">
        <f>'SCHEDA PRODOTTI'!R109</f>
        <v>0</v>
      </c>
      <c r="T102">
        <f>'SCHEDA PRODOTTI'!T109</f>
        <v>337.83827999999994</v>
      </c>
      <c r="U102">
        <f>'SCHEDA PRODOTTI'!U109</f>
        <v>1114.8663239999998</v>
      </c>
      <c r="V102">
        <f>'SCHEDA PRODOTTI'!V109</f>
        <v>0</v>
      </c>
    </row>
    <row r="103" spans="11:24" x14ac:dyDescent="0.3">
      <c r="K103" s="10">
        <f>IF(L103=0,0,1)+IF(L103=0,0,MAXA($K$9:K102))</f>
        <v>0</v>
      </c>
      <c r="L103" s="11">
        <f>'SCHEDA PRODOTTI'!R110</f>
        <v>0</v>
      </c>
      <c r="M103" t="str">
        <f>'SCHEDA PRODOTTI'!K110</f>
        <v>IFSV-304</v>
      </c>
      <c r="N103" t="str">
        <f>'SCHEDA PRODOTTI'!L110</f>
        <v>INCLINED VARIABLE SUPPORT</v>
      </c>
      <c r="O103">
        <f>'SCHEDA PRODOTTI'!M110</f>
        <v>2400</v>
      </c>
      <c r="P103">
        <f>'SCHEDA PRODOTTI'!N110</f>
        <v>3600</v>
      </c>
      <c r="Q103">
        <f>'SCHEDA PRODOTTI'!O110</f>
        <v>30</v>
      </c>
      <c r="R103">
        <f>'SCHEDA PRODOTTI'!P110</f>
        <v>50</v>
      </c>
      <c r="S103">
        <f>'SCHEDA PRODOTTI'!R110</f>
        <v>0</v>
      </c>
      <c r="T103">
        <f>'SCHEDA PRODOTTI'!T110</f>
        <v>432.52497600000004</v>
      </c>
      <c r="U103">
        <f>'SCHEDA PRODOTTI'!U110</f>
        <v>1427.3324208000001</v>
      </c>
      <c r="V103">
        <f>'SCHEDA PRODOTTI'!V110</f>
        <v>0</v>
      </c>
    </row>
    <row r="104" spans="11:24" x14ac:dyDescent="0.3">
      <c r="K104" s="10">
        <f>IF(L104=0,0,1)+IF(L104=0,0,MAXA($K$9:K103))</f>
        <v>0</v>
      </c>
      <c r="L104" s="11">
        <f>'SCHEDA PRODOTTI'!R111</f>
        <v>0</v>
      </c>
      <c r="M104" t="str">
        <f>'SCHEDA PRODOTTI'!K111</f>
        <v>IFSV-305</v>
      </c>
      <c r="N104" t="str">
        <f>'SCHEDA PRODOTTI'!L111</f>
        <v>INCLINED VARIABLE SUPPORT</v>
      </c>
      <c r="O104">
        <f>'SCHEDA PRODOTTI'!M111</f>
        <v>2500</v>
      </c>
      <c r="P104">
        <f>'SCHEDA PRODOTTI'!N111</f>
        <v>4300</v>
      </c>
      <c r="Q104">
        <f>'SCHEDA PRODOTTI'!O111</f>
        <v>30</v>
      </c>
      <c r="R104">
        <f>'SCHEDA PRODOTTI'!P111</f>
        <v>50</v>
      </c>
      <c r="S104">
        <f>'SCHEDA PRODOTTI'!R111</f>
        <v>0</v>
      </c>
      <c r="T104">
        <f>'SCHEDA PRODOTTI'!T111</f>
        <v>466.79138999999998</v>
      </c>
      <c r="U104">
        <f>'SCHEDA PRODOTTI'!U111</f>
        <v>1540.4115869999998</v>
      </c>
      <c r="V104">
        <f>'SCHEDA PRODOTTI'!V111</f>
        <v>0</v>
      </c>
    </row>
    <row r="105" spans="11:24" x14ac:dyDescent="0.3">
      <c r="K105" s="10">
        <f>IF(L105=0,0,1)+IF(L105=0,0,MAXA($K$9:K104))</f>
        <v>0</v>
      </c>
      <c r="L105" s="11">
        <f>'SCHEDA PRODOTTI'!R112</f>
        <v>0</v>
      </c>
      <c r="M105" t="str">
        <f>'SCHEDA PRODOTTI'!K112</f>
        <v>IFSV-306</v>
      </c>
      <c r="N105" t="str">
        <f>'SCHEDA PRODOTTI'!L112</f>
        <v>INCLINED VARIABLE SUPPORT</v>
      </c>
      <c r="O105">
        <f>'SCHEDA PRODOTTI'!M112</f>
        <v>4500</v>
      </c>
      <c r="P105">
        <f>'SCHEDA PRODOTTI'!N112</f>
        <v>5600</v>
      </c>
      <c r="Q105">
        <f>'SCHEDA PRODOTTI'!O112</f>
        <v>30</v>
      </c>
      <c r="R105">
        <f>'SCHEDA PRODOTTI'!P112</f>
        <v>50</v>
      </c>
      <c r="S105">
        <f>'SCHEDA PRODOTTI'!R112</f>
        <v>0</v>
      </c>
      <c r="T105">
        <f>'SCHEDA PRODOTTI'!T112</f>
        <v>793.23036000000013</v>
      </c>
      <c r="U105">
        <f>'SCHEDA PRODOTTI'!U112</f>
        <v>2617.6601880000003</v>
      </c>
      <c r="V105">
        <f>'SCHEDA PRODOTTI'!V112</f>
        <v>0</v>
      </c>
    </row>
    <row r="106" spans="11:24" x14ac:dyDescent="0.3">
      <c r="K106" s="10">
        <f>IF(L106=0,0,1)+IF(L106=0,0,MAXA($K$9:K105))</f>
        <v>0</v>
      </c>
      <c r="L106" s="11">
        <f>'SCHEDA PRODOTTI'!R115</f>
        <v>0</v>
      </c>
      <c r="M106" t="str">
        <f>'SCHEDA PRODOTTI'!K115</f>
        <v>SB1</v>
      </c>
      <c r="N106" t="str">
        <f>'SCHEDA PRODOTTI'!L115</f>
        <v>SAILING BOAT CRADLE</v>
      </c>
      <c r="O106">
        <f>'SCHEDA PRODOTTI'!M115</f>
        <v>4100</v>
      </c>
      <c r="P106">
        <f>'SCHEDA PRODOTTI'!N115</f>
        <v>2500</v>
      </c>
      <c r="Q106">
        <f>'SCHEDA PRODOTTI'!O115</f>
        <v>15</v>
      </c>
      <c r="R106">
        <f>'SCHEDA PRODOTTI'!P115</f>
        <v>0</v>
      </c>
      <c r="S106">
        <f>'SCHEDA PRODOTTI'!R115</f>
        <v>0</v>
      </c>
      <c r="T106">
        <f>'SCHEDA PRODOTTI'!T115</f>
        <v>741</v>
      </c>
      <c r="U106">
        <f>'SCHEDA PRODOTTI'!U115</f>
        <v>2445.2999999999997</v>
      </c>
      <c r="V106">
        <f>'SCHEDA PRODOTTI'!V115</f>
        <v>0</v>
      </c>
    </row>
    <row r="107" spans="11:24" x14ac:dyDescent="0.3">
      <c r="K107" s="10">
        <f>IF(L107=0,0,1)+IF(L107=0,0,MAXA($K$9:K106))</f>
        <v>0</v>
      </c>
      <c r="L107" s="11">
        <f>'SCHEDA PRODOTTI'!R116</f>
        <v>0</v>
      </c>
      <c r="M107" t="str">
        <f>'SCHEDA PRODOTTI'!K116</f>
        <v>SB2</v>
      </c>
      <c r="N107" t="str">
        <f>'SCHEDA PRODOTTI'!L116</f>
        <v>SAILING BOAT CRADLE</v>
      </c>
      <c r="O107">
        <f>'SCHEDA PRODOTTI'!M116</f>
        <v>6500</v>
      </c>
      <c r="P107">
        <f>'SCHEDA PRODOTTI'!N116</f>
        <v>2000</v>
      </c>
      <c r="Q107">
        <f>'SCHEDA PRODOTTI'!O116</f>
        <v>18</v>
      </c>
      <c r="R107">
        <f>'SCHEDA PRODOTTI'!P116</f>
        <v>0</v>
      </c>
      <c r="S107">
        <f>'SCHEDA PRODOTTI'!R116</f>
        <v>0</v>
      </c>
      <c r="T107">
        <f>'SCHEDA PRODOTTI'!T116</f>
        <v>825</v>
      </c>
      <c r="U107">
        <f>'SCHEDA PRODOTTI'!U116</f>
        <v>2722.5</v>
      </c>
      <c r="V107">
        <f>'SCHEDA PRODOTTI'!V116</f>
        <v>0</v>
      </c>
    </row>
    <row r="108" spans="11:24" x14ac:dyDescent="0.3">
      <c r="K108" s="10">
        <f>IF(L108=0,0,1)+IF(L108=0,0,MAXA($K$9:K107))</f>
        <v>0</v>
      </c>
      <c r="L108" s="11">
        <f>'SCHEDA PRODOTTI'!R117</f>
        <v>0</v>
      </c>
      <c r="M108" t="str">
        <f>'SCHEDA PRODOTTI'!K117</f>
        <v>SB3</v>
      </c>
      <c r="N108" t="str">
        <f>'SCHEDA PRODOTTI'!L117</f>
        <v>SAILING BOAT CRADLE</v>
      </c>
      <c r="O108">
        <f>'SCHEDA PRODOTTI'!M117</f>
        <v>6500</v>
      </c>
      <c r="P108">
        <f>'SCHEDA PRODOTTI'!N117</f>
        <v>2500</v>
      </c>
      <c r="Q108">
        <f>'SCHEDA PRODOTTI'!O117</f>
        <v>30</v>
      </c>
      <c r="R108">
        <f>'SCHEDA PRODOTTI'!P117</f>
        <v>0</v>
      </c>
      <c r="S108">
        <f>'SCHEDA PRODOTTI'!R117</f>
        <v>0</v>
      </c>
      <c r="T108">
        <f>'SCHEDA PRODOTTI'!T117</f>
        <v>892</v>
      </c>
      <c r="U108">
        <f>'SCHEDA PRODOTTI'!U117</f>
        <v>2943.6</v>
      </c>
      <c r="V108">
        <f>'SCHEDA PRODOTTI'!V117</f>
        <v>0</v>
      </c>
    </row>
    <row r="109" spans="11:24" x14ac:dyDescent="0.3">
      <c r="K109" s="10">
        <f>IF(L109=0,0,1)+IF(L109=0,0,MAXA($K$9:K108))</f>
        <v>0</v>
      </c>
      <c r="L109" s="11">
        <f>'SCHEDA PRODOTTI'!R118</f>
        <v>0</v>
      </c>
      <c r="M109" t="str">
        <f>'SCHEDA PRODOTTI'!K118</f>
        <v>SB4</v>
      </c>
      <c r="N109" t="str">
        <f>'SCHEDA PRODOTTI'!L118</f>
        <v>SAILING BOAT CRADLE</v>
      </c>
      <c r="O109">
        <f>'SCHEDA PRODOTTI'!M118</f>
        <v>10000</v>
      </c>
      <c r="P109">
        <f>'SCHEDA PRODOTTI'!N118</f>
        <v>6000</v>
      </c>
      <c r="Q109">
        <f>'SCHEDA PRODOTTI'!O118</f>
        <v>50</v>
      </c>
      <c r="R109">
        <f>'SCHEDA PRODOTTI'!P118</f>
        <v>0</v>
      </c>
      <c r="S109">
        <f>'SCHEDA PRODOTTI'!R118</f>
        <v>0</v>
      </c>
      <c r="T109">
        <f>'SCHEDA PRODOTTI'!T118</f>
        <v>2268</v>
      </c>
      <c r="U109">
        <f>'SCHEDA PRODOTTI'!U118</f>
        <v>7484.4</v>
      </c>
      <c r="V109">
        <f>'SCHEDA PRODOTTI'!V118</f>
        <v>0</v>
      </c>
    </row>
    <row r="110" spans="11:24" x14ac:dyDescent="0.3">
      <c r="K110" s="10">
        <f>IF(L110=0,0,1)+IF(L110=0,0,MAXA($K$9:K109))</f>
        <v>0</v>
      </c>
      <c r="L110" s="11">
        <f>'SCHEDA PRODOTTI'!R121</f>
        <v>0</v>
      </c>
      <c r="M110" t="str">
        <f>'SCHEDA PRODOTTI'!K121</f>
        <v>RACK1</v>
      </c>
      <c r="N110" t="str">
        <f>'SCHEDA PRODOTTI'!L121</f>
        <v>RACK 1 MODULO</v>
      </c>
      <c r="O110">
        <f>'SCHEDA PRODOTTI'!M121</f>
        <v>4500</v>
      </c>
      <c r="P110">
        <f>'SCHEDA PRODOTTI'!N121</f>
        <v>4000</v>
      </c>
      <c r="Q110" t="str">
        <f>'SCHEDA PRODOTTI'!O121</f>
        <v>2,5 TON A RIPIANO</v>
      </c>
      <c r="R110">
        <f>'SCHEDA PRODOTTI'!P121</f>
        <v>0</v>
      </c>
      <c r="S110">
        <f>'SCHEDA PRODOTTI'!R121</f>
        <v>0</v>
      </c>
      <c r="T110">
        <f>'SCHEDA PRODOTTI'!T121</f>
        <v>1458.2</v>
      </c>
      <c r="U110">
        <f>'SCHEDA PRODOTTI'!U121</f>
        <v>4812.0599999999995</v>
      </c>
      <c r="V110">
        <f>'SCHEDA PRODOTTI'!V121</f>
        <v>0</v>
      </c>
    </row>
    <row r="111" spans="11:24" x14ac:dyDescent="0.3">
      <c r="K111" s="10">
        <f>IF(L111=0,0,1)+IF(L111=0,0,MAXA($K$9:K110))</f>
        <v>0</v>
      </c>
      <c r="L111" s="11">
        <f>'SCHEDA PRODOTTI'!R122</f>
        <v>0</v>
      </c>
      <c r="M111" t="str">
        <f>'SCHEDA PRODOTTI'!K122</f>
        <v>RACK2</v>
      </c>
      <c r="N111" t="str">
        <f>'SCHEDA PRODOTTI'!L122</f>
        <v>RACK MODULI SUCCESSIVI</v>
      </c>
      <c r="O111">
        <f>'SCHEDA PRODOTTI'!M122</f>
        <v>4500</v>
      </c>
      <c r="P111">
        <f>'SCHEDA PRODOTTI'!N122</f>
        <v>4000</v>
      </c>
      <c r="Q111" t="str">
        <f>'SCHEDA PRODOTTI'!O122</f>
        <v>2,5 TON A RIPIANO</v>
      </c>
      <c r="R111">
        <f>'SCHEDA PRODOTTI'!P122</f>
        <v>0</v>
      </c>
      <c r="S111">
        <f>'SCHEDA PRODOTTI'!R122</f>
        <v>0</v>
      </c>
      <c r="T111">
        <f>'SCHEDA PRODOTTI'!T122</f>
        <v>1100.8</v>
      </c>
      <c r="U111">
        <f>'SCHEDA PRODOTTI'!U122</f>
        <v>3632.64</v>
      </c>
      <c r="V111">
        <f>'SCHEDA PRODOTTI'!V122</f>
        <v>0</v>
      </c>
    </row>
    <row r="112" spans="11:24" x14ac:dyDescent="0.3"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2:24" x14ac:dyDescent="0.3"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2:24" x14ac:dyDescent="0.3"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2:24" x14ac:dyDescent="0.3"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2:24" x14ac:dyDescent="0.3"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2:24" x14ac:dyDescent="0.3"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2:24" x14ac:dyDescent="0.3"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2:24" x14ac:dyDescent="0.3"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2:24" x14ac:dyDescent="0.3"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2:24" x14ac:dyDescent="0.3"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2:24" x14ac:dyDescent="0.3"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2:24" x14ac:dyDescent="0.3"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2:24" x14ac:dyDescent="0.3"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2:24" x14ac:dyDescent="0.3"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2:24" x14ac:dyDescent="0.3"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2:24" x14ac:dyDescent="0.3"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2:24" x14ac:dyDescent="0.3"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2:24" x14ac:dyDescent="0.3"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2:24" x14ac:dyDescent="0.3"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2:24" x14ac:dyDescent="0.3"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2:24" x14ac:dyDescent="0.3"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2:24" x14ac:dyDescent="0.3"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2:24" x14ac:dyDescent="0.3"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12:24" x14ac:dyDescent="0.3"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2:24" x14ac:dyDescent="0.3"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2:24" x14ac:dyDescent="0.3"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2:24" x14ac:dyDescent="0.3"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2:24" x14ac:dyDescent="0.3"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2:24" x14ac:dyDescent="0.3"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2:24" x14ac:dyDescent="0.3"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2:24" x14ac:dyDescent="0.3"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2:24" x14ac:dyDescent="0.3"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2:24" x14ac:dyDescent="0.3"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2:24" x14ac:dyDescent="0.3"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2:24" x14ac:dyDescent="0.3"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2:24" x14ac:dyDescent="0.3"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2:24" x14ac:dyDescent="0.3"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2:24" x14ac:dyDescent="0.3"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2:24" x14ac:dyDescent="0.3"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2:24" x14ac:dyDescent="0.3"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2:24" x14ac:dyDescent="0.3"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2:24" x14ac:dyDescent="0.3"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2:24" x14ac:dyDescent="0.3"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2:24" x14ac:dyDescent="0.3"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2:24" x14ac:dyDescent="0.3"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2:24" x14ac:dyDescent="0.3"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2:24" x14ac:dyDescent="0.3"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2:24" x14ac:dyDescent="0.3"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2:24" x14ac:dyDescent="0.3"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2:24" x14ac:dyDescent="0.3"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2:24" x14ac:dyDescent="0.3"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2:24" x14ac:dyDescent="0.3"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2:24" x14ac:dyDescent="0.3"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2:24" x14ac:dyDescent="0.3"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2:24" x14ac:dyDescent="0.3"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2:24" x14ac:dyDescent="0.3"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2:24" x14ac:dyDescent="0.3"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2:24" x14ac:dyDescent="0.3"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2:24" x14ac:dyDescent="0.3"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2:24" x14ac:dyDescent="0.3"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2:24" x14ac:dyDescent="0.3"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2:24" x14ac:dyDescent="0.3"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2:24" x14ac:dyDescent="0.3"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2:24" x14ac:dyDescent="0.3"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2:24" x14ac:dyDescent="0.3"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2:24" x14ac:dyDescent="0.3"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2:24" x14ac:dyDescent="0.3"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2:24" x14ac:dyDescent="0.3"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2:24" x14ac:dyDescent="0.3"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2:24" x14ac:dyDescent="0.3"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2:24" x14ac:dyDescent="0.3"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2:24" x14ac:dyDescent="0.3"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2:24" x14ac:dyDescent="0.3"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2:24" x14ac:dyDescent="0.3"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2:24" x14ac:dyDescent="0.3"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2:24" x14ac:dyDescent="0.3"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2:24" x14ac:dyDescent="0.3"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2:24" x14ac:dyDescent="0.3"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2:24" x14ac:dyDescent="0.3"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2:24" x14ac:dyDescent="0.3"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2:24" x14ac:dyDescent="0.3"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2:24" x14ac:dyDescent="0.3"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2:24" x14ac:dyDescent="0.3"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2:24" x14ac:dyDescent="0.3"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2:24" x14ac:dyDescent="0.3"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2:24" x14ac:dyDescent="0.3"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2:24" x14ac:dyDescent="0.3"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2:24" x14ac:dyDescent="0.3"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2:24" x14ac:dyDescent="0.3"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2:24" x14ac:dyDescent="0.3"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2:24" x14ac:dyDescent="0.3"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2:24" x14ac:dyDescent="0.3"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2:24" x14ac:dyDescent="0.3"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2:24" x14ac:dyDescent="0.3"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2:24" x14ac:dyDescent="0.3"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2:24" x14ac:dyDescent="0.3"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2:24" x14ac:dyDescent="0.3"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2:24" x14ac:dyDescent="0.3"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2:24" x14ac:dyDescent="0.3"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2:24" x14ac:dyDescent="0.3"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2:24" x14ac:dyDescent="0.3"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2:24" x14ac:dyDescent="0.3"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2:24" x14ac:dyDescent="0.3"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2:24" x14ac:dyDescent="0.3"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2:24" x14ac:dyDescent="0.3"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2:24" x14ac:dyDescent="0.3"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2:24" x14ac:dyDescent="0.3"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2:24" x14ac:dyDescent="0.3"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2:24" x14ac:dyDescent="0.3"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2:24" x14ac:dyDescent="0.3"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2:24" x14ac:dyDescent="0.3"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2:24" x14ac:dyDescent="0.3"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2:24" x14ac:dyDescent="0.3"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2:24" x14ac:dyDescent="0.3"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2:24" x14ac:dyDescent="0.3"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2:24" x14ac:dyDescent="0.3"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2:24" x14ac:dyDescent="0.3"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2:24" x14ac:dyDescent="0.3"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2:24" x14ac:dyDescent="0.3"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2:24" x14ac:dyDescent="0.3"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12:24" x14ac:dyDescent="0.3"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2:24" x14ac:dyDescent="0.3"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12:24" x14ac:dyDescent="0.3"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2:24" x14ac:dyDescent="0.3"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2:24" x14ac:dyDescent="0.3"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12:24" x14ac:dyDescent="0.3"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12:24" x14ac:dyDescent="0.3"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12:24" x14ac:dyDescent="0.3"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12:24" x14ac:dyDescent="0.3"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2:24" x14ac:dyDescent="0.3"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12:24" x14ac:dyDescent="0.3"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12:24" x14ac:dyDescent="0.3"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2:24" x14ac:dyDescent="0.3"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2:24" x14ac:dyDescent="0.3"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12:24" x14ac:dyDescent="0.3"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12:24" x14ac:dyDescent="0.3"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12:24" x14ac:dyDescent="0.3"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12:24" x14ac:dyDescent="0.3"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12:24" x14ac:dyDescent="0.3"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12:24" x14ac:dyDescent="0.3"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12:24" x14ac:dyDescent="0.3"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12:24" x14ac:dyDescent="0.3"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SCHEDA PRODOTTI</vt:lpstr>
      <vt:lpstr>RIEPILOGO ORDINE</vt:lpstr>
      <vt:lpstr>CONTRATTO PRELIMINARE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Yacht Garage</dc:creator>
  <cp:lastModifiedBy>Yacht Garage</cp:lastModifiedBy>
  <cp:lastPrinted>2020-03-17T11:52:38Z</cp:lastPrinted>
  <dcterms:created xsi:type="dcterms:W3CDTF">2020-03-11T11:56:08Z</dcterms:created>
  <dcterms:modified xsi:type="dcterms:W3CDTF">2020-03-17T12:53:19Z</dcterms:modified>
</cp:coreProperties>
</file>