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Lavoro\YACHTGARAGE\Calcoli efficienza\"/>
    </mc:Choice>
  </mc:AlternateContent>
  <xr:revisionPtr revIDLastSave="0" documentId="10_ncr:8100000_{C090B569-C0AF-4D92-AA1B-F653BA134844}" xr6:coauthVersionLast="33" xr6:coauthVersionMax="33" xr10:uidLastSave="{00000000-0000-0000-0000-000000000000}"/>
  <bookViews>
    <workbookView xWindow="0" yWindow="0" windowWidth="16380" windowHeight="8196" tabRatio="989" xr2:uid="{00000000-000D-0000-FFFF-FFFF00000000}"/>
  </bookViews>
  <sheets>
    <sheet name="Foglio1" sheetId="1" r:id="rId1"/>
    <sheet name="Foglio2" sheetId="2" r:id="rId2"/>
    <sheet name="Foglio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4" i="1" l="1"/>
  <c r="F61" i="1"/>
  <c r="F62" i="1" l="1"/>
  <c r="F55" i="1"/>
  <c r="F71" i="1" s="1"/>
  <c r="F11" i="1"/>
  <c r="F10" i="1"/>
  <c r="F9" i="1"/>
  <c r="F5" i="1"/>
  <c r="F4" i="1"/>
  <c r="F3" i="1"/>
  <c r="F2" i="1"/>
  <c r="F13" i="1" s="1"/>
  <c r="F48" i="1" s="1"/>
  <c r="F6" i="1" l="1"/>
  <c r="F7" i="1" s="1"/>
  <c r="F65" i="1"/>
  <c r="F66" i="1" s="1"/>
  <c r="F67" i="1" s="1"/>
  <c r="F69" i="1" s="1"/>
  <c r="F12" i="1"/>
  <c r="F50" i="1" s="1"/>
  <c r="F60" i="1"/>
  <c r="F72" i="1"/>
  <c r="F73" i="1"/>
  <c r="F74" i="1" s="1"/>
  <c r="F76" i="1" s="1"/>
  <c r="F57" i="1"/>
  <c r="F58" i="1"/>
  <c r="M12" i="1" l="1"/>
  <c r="M67" i="1" s="1"/>
  <c r="N67" i="1" s="1"/>
  <c r="O67" i="1" s="1"/>
  <c r="P67" i="1" s="1"/>
  <c r="Q67" i="1" s="1"/>
  <c r="R67" i="1" s="1"/>
  <c r="S67" i="1" s="1"/>
  <c r="M61" i="1"/>
  <c r="N61" i="1"/>
  <c r="O61" i="1" s="1"/>
  <c r="P61" i="1" s="1"/>
  <c r="F51" i="1"/>
  <c r="F52" i="1" s="1"/>
  <c r="M11" i="1" s="1"/>
  <c r="M57" i="1" s="1"/>
  <c r="F63" i="1"/>
  <c r="F64" i="1" s="1"/>
  <c r="F78" i="1"/>
  <c r="Q62" i="1"/>
  <c r="M62" i="1"/>
  <c r="R62" i="1"/>
  <c r="S62" i="1" s="1"/>
  <c r="N62" i="1"/>
  <c r="O62" i="1" s="1"/>
  <c r="P62" i="1" s="1"/>
  <c r="M13" i="1" l="1"/>
  <c r="M71" i="1" s="1"/>
  <c r="N71" i="1" s="1"/>
  <c r="O71" i="1" s="1"/>
  <c r="P71" i="1" s="1"/>
  <c r="Q71" i="1" s="1"/>
  <c r="R71" i="1" s="1"/>
  <c r="S71" i="1" s="1"/>
  <c r="N57" i="1"/>
  <c r="O57" i="1" s="1"/>
  <c r="P57" i="1" s="1"/>
  <c r="Q57" i="1" s="1"/>
  <c r="R57" i="1" s="1"/>
  <c r="S57" i="1" s="1"/>
</calcChain>
</file>

<file path=xl/sharedStrings.xml><?xml version="1.0" encoding="utf-8"?>
<sst xmlns="http://schemas.openxmlformats.org/spreadsheetml/2006/main" count="200" uniqueCount="124">
  <si>
    <t>Lunghezza Cabina</t>
  </si>
  <si>
    <t>Ls</t>
  </si>
  <si>
    <t>m</t>
  </si>
  <si>
    <t>meters</t>
  </si>
  <si>
    <t>Larghezza Cabina</t>
  </si>
  <si>
    <t>Ws</t>
  </si>
  <si>
    <t>Altezza parete Cabina</t>
  </si>
  <si>
    <t>Hps</t>
  </si>
  <si>
    <t>Altezza massima Cabina</t>
  </si>
  <si>
    <t>Hms</t>
  </si>
  <si>
    <t>Altezza media Cabina</t>
  </si>
  <si>
    <t>Hs</t>
  </si>
  <si>
    <t>m³ Cabina vuota</t>
  </si>
  <si>
    <t>Ms</t>
  </si>
  <si>
    <t>m³</t>
  </si>
  <si>
    <t>Raggio del tetto ( dove previsto)</t>
  </si>
  <si>
    <t>r</t>
  </si>
  <si>
    <t>Lunghezza imbarcazione da verniciare</t>
  </si>
  <si>
    <t>Li</t>
  </si>
  <si>
    <t>Kms</t>
  </si>
  <si>
    <t>Larghezza imbarcazione da verniciare</t>
  </si>
  <si>
    <t>Wi</t>
  </si>
  <si>
    <r>
      <rPr>
        <sz val="11"/>
        <color rgb="FFFFFFFF"/>
        <rFont val="Calibri"/>
        <family val="2"/>
        <charset val="1"/>
      </rPr>
      <t>m³</t>
    </r>
    <r>
      <rPr>
        <sz val="10.45"/>
        <color rgb="FFFFFFFF"/>
        <rFont val="Calibri"/>
        <family val="2"/>
        <charset val="1"/>
      </rPr>
      <t>/h</t>
    </r>
  </si>
  <si>
    <t>Altezza media imbarcazione da verniciare</t>
  </si>
  <si>
    <t>Hi</t>
  </si>
  <si>
    <t>ricambi ora</t>
  </si>
  <si>
    <t>m³ imbarcazione da verniciare</t>
  </si>
  <si>
    <t>Mi</t>
  </si>
  <si>
    <t>velocità aria in cabina</t>
  </si>
  <si>
    <t>Lunghezza componenti interni</t>
  </si>
  <si>
    <t>Lc</t>
  </si>
  <si>
    <t>velocità filtrazione</t>
  </si>
  <si>
    <t>Larghezza componenti interni</t>
  </si>
  <si>
    <t>Wc</t>
  </si>
  <si>
    <t>Altezza componenti interni</t>
  </si>
  <si>
    <t>Hc</t>
  </si>
  <si>
    <t>m³ componenti interni</t>
  </si>
  <si>
    <t>Mc</t>
  </si>
  <si>
    <t>m³ attrezzature e ponteggi (stimati)</t>
  </si>
  <si>
    <t>Mpo</t>
  </si>
  <si>
    <t>m³ totali occupati interno cabina</t>
  </si>
  <si>
    <t>Mpg</t>
  </si>
  <si>
    <t>m³ liberi interni alla cabina</t>
  </si>
  <si>
    <t>Mcl</t>
  </si>
  <si>
    <t>Ricambi per ora</t>
  </si>
  <si>
    <t>Crl</t>
  </si>
  <si>
    <t>n°</t>
  </si>
  <si>
    <t xml:space="preserve">Perdita efficienza </t>
  </si>
  <si>
    <t>PDE</t>
  </si>
  <si>
    <t>%</t>
  </si>
  <si>
    <t>Potenza impianti m³/h</t>
  </si>
  <si>
    <t>Qa</t>
  </si>
  <si>
    <t>m³/h**</t>
  </si>
  <si>
    <t xml:space="preserve">Quantità massima vernice utilizzabile per ora </t>
  </si>
  <si>
    <t>Pv</t>
  </si>
  <si>
    <t>kg/h</t>
  </si>
  <si>
    <t>before painting</t>
  </si>
  <si>
    <t>start of painting</t>
  </si>
  <si>
    <t>painting</t>
  </si>
  <si>
    <t>end of painting</t>
  </si>
  <si>
    <t>drying</t>
  </si>
  <si>
    <t>Calcolo Efficienza sul secco</t>
  </si>
  <si>
    <t>minimum level</t>
  </si>
  <si>
    <t>Percentuale di secco</t>
  </si>
  <si>
    <t>P</t>
  </si>
  <si>
    <t>cycles / hour</t>
  </si>
  <si>
    <t>Percentuale di Over Spray</t>
  </si>
  <si>
    <t>Ov</t>
  </si>
  <si>
    <t>maximum level</t>
  </si>
  <si>
    <t>Altezza  Filtri  polveri (doppio strato)</t>
  </si>
  <si>
    <t>HF</t>
  </si>
  <si>
    <t>mm</t>
  </si>
  <si>
    <t>Larghezza Filtri polveri (doppio strato)</t>
  </si>
  <si>
    <t>WF</t>
  </si>
  <si>
    <t>Superfice frontale della cabina</t>
  </si>
  <si>
    <t>Sc</t>
  </si>
  <si>
    <t>m²</t>
  </si>
  <si>
    <t>dust</t>
  </si>
  <si>
    <t>Velocità aria in cabina</t>
  </si>
  <si>
    <t>Vc</t>
  </si>
  <si>
    <t>m/s</t>
  </si>
  <si>
    <t>solvent</t>
  </si>
  <si>
    <t>Superfice totale di filtrazione</t>
  </si>
  <si>
    <t>SFT</t>
  </si>
  <si>
    <t>Velocità di filtrazione</t>
  </si>
  <si>
    <t>VF</t>
  </si>
  <si>
    <t>Secco spruzzato</t>
  </si>
  <si>
    <t>DS</t>
  </si>
  <si>
    <t>Kg/h</t>
  </si>
  <si>
    <t>Secco al filtro</t>
  </si>
  <si>
    <t>DF</t>
  </si>
  <si>
    <t>Concentrazione iniziale di polveri</t>
  </si>
  <si>
    <t>Ci</t>
  </si>
  <si>
    <t>mg/m³</t>
  </si>
  <si>
    <t>speed</t>
  </si>
  <si>
    <t>Efficienza minima dei filtri polveri</t>
  </si>
  <si>
    <t>Em</t>
  </si>
  <si>
    <t>Concentrazione polveri previste al camino</t>
  </si>
  <si>
    <t>C</t>
  </si>
  <si>
    <t>Calcolo Efficienza su solventi</t>
  </si>
  <si>
    <t>limite minimo</t>
  </si>
  <si>
    <t>Percentuale di solventi</t>
  </si>
  <si>
    <t>Ps</t>
  </si>
  <si>
    <t>filtr. Speed</t>
  </si>
  <si>
    <t>Percentuale di solventi immessi durante verniciatura</t>
  </si>
  <si>
    <t>Ovs1</t>
  </si>
  <si>
    <t>Percentuale di solventi immessi durante essiccazione</t>
  </si>
  <si>
    <t>Ovs2</t>
  </si>
  <si>
    <t>Concentrazione iniziale di solventi</t>
  </si>
  <si>
    <t>Efficienza minima 500 Kg carbone attivo</t>
  </si>
  <si>
    <t>Emc</t>
  </si>
  <si>
    <t>Concentrazione solventi previsti al camino</t>
  </si>
  <si>
    <t xml:space="preserve">Concentrazione massima totale autorizzata al camino </t>
  </si>
  <si>
    <t>Ca</t>
  </si>
  <si>
    <t xml:space="preserve">Concentrazione massima prevista al camino </t>
  </si>
  <si>
    <t>Length of the spray booth</t>
  </si>
  <si>
    <t>Width of the spray booth</t>
  </si>
  <si>
    <t>Sideheigth of the spray booth</t>
  </si>
  <si>
    <t>Ridge heigth  of the spray booth</t>
  </si>
  <si>
    <t>Length of the yacht</t>
  </si>
  <si>
    <t>Width of the yacht</t>
  </si>
  <si>
    <t>Heigth of the yacht</t>
  </si>
  <si>
    <t>Quantity of paint per hour</t>
  </si>
  <si>
    <t>Flow rate of the booth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</si>
</sst>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 &quot;* #,##0.00_-;&quot;-€ &quot;* #,##0.00_-;_-&quot;€ &quot;* \-??_-;_-@_-"/>
    <numFmt numFmtId="165" formatCode="0.000"/>
    <numFmt numFmtId="166" formatCode="0.00000"/>
    <numFmt numFmtId="167" formatCode="0.000000"/>
    <numFmt numFmtId="168" formatCode="0.0000000"/>
    <numFmt numFmtId="169" formatCode="0.0000"/>
  </numFmts>
  <fonts count="1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36"/>
      <color rgb="FFFFFFFF"/>
      <name val="Calibri"/>
      <family val="2"/>
      <charset val="1"/>
    </font>
    <font>
      <b/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.45"/>
      <color rgb="FFFFFFFF"/>
      <name val="Calibri"/>
      <family val="2"/>
      <charset val="1"/>
    </font>
    <font>
      <sz val="11"/>
      <color rgb="FF1F497D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color theme="4" tint="-0.249977111117893"/>
      <name val="Calibri"/>
      <family val="2"/>
      <charset val="1"/>
    </font>
    <font>
      <b/>
      <sz val="11"/>
      <color theme="4" tint="-0.249977111117893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1F497D"/>
      </patternFill>
    </fill>
    <fill>
      <patternFill patternType="solid">
        <fgColor theme="0"/>
        <bgColor rgb="FF0066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66CC"/>
      </patternFill>
    </fill>
    <fill>
      <patternFill patternType="solid">
        <fgColor theme="4" tint="-0.249977111117893"/>
        <bgColor rgb="FF0066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1F497D"/>
      </patternFill>
    </fill>
    <fill>
      <patternFill patternType="solid">
        <fgColor theme="4" tint="-0.249977111117893"/>
        <bgColor rgb="FF0066CC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9" fillId="0" borderId="0" applyBorder="0" applyProtection="0"/>
    <xf numFmtId="9" fontId="9" fillId="0" borderId="0" applyBorder="0" applyProtection="0"/>
  </cellStyleXfs>
  <cellXfs count="112">
    <xf numFmtId="0" fontId="0" fillId="0" borderId="0" xfId="0"/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164" fontId="7" fillId="2" borderId="7" xfId="1" applyFont="1" applyFill="1" applyBorder="1" applyAlignment="1" applyProtection="1">
      <alignment wrapText="1"/>
    </xf>
    <xf numFmtId="0" fontId="7" fillId="2" borderId="0" xfId="0" applyFont="1" applyFill="1"/>
    <xf numFmtId="0" fontId="7" fillId="3" borderId="0" xfId="0" applyFont="1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7" fillId="2" borderId="12" xfId="0" applyFont="1" applyFill="1" applyBorder="1" applyAlignment="1">
      <alignment vertical="top" wrapText="1"/>
    </xf>
    <xf numFmtId="164" fontId="7" fillId="2" borderId="13" xfId="1" applyFont="1" applyFill="1" applyBorder="1" applyAlignment="1" applyProtection="1">
      <alignment wrapText="1"/>
    </xf>
    <xf numFmtId="0" fontId="7" fillId="2" borderId="16" xfId="0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vertical="top" wrapText="1"/>
    </xf>
    <xf numFmtId="168" fontId="7" fillId="2" borderId="20" xfId="0" applyNumberFormat="1" applyFont="1" applyFill="1" applyBorder="1" applyAlignment="1">
      <alignment horizontal="right" vertical="top" wrapText="1"/>
    </xf>
    <xf numFmtId="1" fontId="7" fillId="2" borderId="21" xfId="0" applyNumberFormat="1" applyFont="1" applyFill="1" applyBorder="1" applyAlignment="1">
      <alignment horizontal="right" vertical="top" wrapText="1"/>
    </xf>
    <xf numFmtId="168" fontId="7" fillId="2" borderId="0" xfId="0" applyNumberFormat="1" applyFont="1" applyFill="1"/>
    <xf numFmtId="0" fontId="1" fillId="5" borderId="0" xfId="0" applyFont="1" applyFill="1"/>
    <xf numFmtId="0" fontId="0" fillId="3" borderId="0" xfId="0" applyFill="1"/>
    <xf numFmtId="0" fontId="1" fillId="2" borderId="2" xfId="0" applyFont="1" applyFill="1" applyBorder="1" applyAlignment="1">
      <alignment vertical="top" wrapText="1"/>
    </xf>
    <xf numFmtId="164" fontId="0" fillId="2" borderId="3" xfId="1" applyFont="1" applyFill="1" applyBorder="1" applyAlignment="1" applyProtection="1">
      <alignment wrapText="1"/>
    </xf>
    <xf numFmtId="0" fontId="1" fillId="2" borderId="6" xfId="0" applyFont="1" applyFill="1" applyBorder="1" applyAlignment="1">
      <alignment vertical="top" wrapText="1"/>
    </xf>
    <xf numFmtId="164" fontId="0" fillId="2" borderId="7" xfId="1" applyFont="1" applyFill="1" applyBorder="1" applyAlignment="1" applyProtection="1">
      <alignment wrapText="1"/>
    </xf>
    <xf numFmtId="0" fontId="0" fillId="2" borderId="5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right" vertical="top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10" fillId="2" borderId="6" xfId="0" applyFont="1" applyFill="1" applyBorder="1" applyAlignment="1">
      <alignment vertical="top" wrapText="1"/>
    </xf>
    <xf numFmtId="164" fontId="10" fillId="2" borderId="7" xfId="1" applyFont="1" applyFill="1" applyBorder="1" applyAlignment="1" applyProtection="1">
      <alignment wrapText="1"/>
    </xf>
    <xf numFmtId="0" fontId="10" fillId="4" borderId="0" xfId="0" applyFont="1" applyFill="1"/>
    <xf numFmtId="0" fontId="10" fillId="2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right" vertical="top" wrapText="1"/>
    </xf>
    <xf numFmtId="0" fontId="11" fillId="2" borderId="10" xfId="0" applyFont="1" applyFill="1" applyBorder="1" applyAlignment="1">
      <alignment horizontal="right" vertical="top" wrapText="1"/>
    </xf>
    <xf numFmtId="0" fontId="10" fillId="6" borderId="0" xfId="0" applyFont="1" applyFill="1"/>
    <xf numFmtId="0" fontId="10" fillId="3" borderId="0" xfId="0" applyFont="1" applyFill="1"/>
    <xf numFmtId="0" fontId="0" fillId="8" borderId="0" xfId="0" applyFill="1"/>
    <xf numFmtId="0" fontId="0" fillId="7" borderId="0" xfId="0" applyFill="1"/>
    <xf numFmtId="0" fontId="5" fillId="6" borderId="4" xfId="0" applyFont="1" applyFill="1" applyBorder="1" applyProtection="1">
      <protection locked="0"/>
    </xf>
    <xf numFmtId="0" fontId="4" fillId="6" borderId="4" xfId="0" applyFont="1" applyFill="1" applyBorder="1" applyAlignment="1">
      <alignment horizontal="center"/>
    </xf>
    <xf numFmtId="0" fontId="5" fillId="6" borderId="8" xfId="0" applyFont="1" applyFill="1" applyBorder="1" applyProtection="1">
      <protection locked="0"/>
    </xf>
    <xf numFmtId="3" fontId="5" fillId="6" borderId="4" xfId="0" applyNumberFormat="1" applyFont="1" applyFill="1" applyBorder="1" applyAlignment="1" applyProtection="1">
      <protection locked="0"/>
    </xf>
    <xf numFmtId="0" fontId="12" fillId="7" borderId="0" xfId="0" applyFont="1" applyFill="1"/>
    <xf numFmtId="0" fontId="12" fillId="6" borderId="0" xfId="0" applyFont="1" applyFill="1"/>
    <xf numFmtId="0" fontId="12" fillId="7" borderId="0" xfId="0" applyFont="1" applyFill="1" applyAlignment="1">
      <alignment horizontal="left"/>
    </xf>
    <xf numFmtId="0" fontId="10" fillId="6" borderId="0" xfId="0" applyFont="1" applyFill="1" applyAlignment="1">
      <alignment horizontal="left"/>
    </xf>
    <xf numFmtId="0" fontId="7" fillId="8" borderId="0" xfId="0" applyFont="1" applyFill="1"/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7" fillId="8" borderId="0" xfId="0" applyFont="1" applyFill="1" applyAlignment="1">
      <alignment horizontal="left"/>
    </xf>
    <xf numFmtId="0" fontId="13" fillId="8" borderId="0" xfId="0" applyFont="1" applyFill="1"/>
    <xf numFmtId="0" fontId="13" fillId="7" borderId="0" xfId="0" applyFont="1" applyFill="1"/>
    <xf numFmtId="2" fontId="13" fillId="7" borderId="0" xfId="0" applyNumberFormat="1" applyFont="1" applyFill="1"/>
    <xf numFmtId="165" fontId="13" fillId="7" borderId="0" xfId="0" applyNumberFormat="1" applyFont="1" applyFill="1"/>
    <xf numFmtId="0" fontId="13" fillId="7" borderId="0" xfId="0" applyFont="1" applyFill="1" applyAlignment="1">
      <alignment horizontal="left"/>
    </xf>
    <xf numFmtId="2" fontId="13" fillId="8" borderId="0" xfId="0" applyNumberFormat="1" applyFont="1" applyFill="1"/>
    <xf numFmtId="0" fontId="13" fillId="9" borderId="0" xfId="0" applyFont="1" applyFill="1"/>
    <xf numFmtId="166" fontId="13" fillId="8" borderId="0" xfId="0" applyNumberFormat="1" applyFont="1" applyFill="1"/>
    <xf numFmtId="0" fontId="10" fillId="5" borderId="0" xfId="0" applyFont="1" applyFill="1"/>
    <xf numFmtId="0" fontId="7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169" fontId="7" fillId="2" borderId="6" xfId="0" applyNumberFormat="1" applyFont="1" applyFill="1" applyBorder="1" applyAlignment="1">
      <alignment horizontal="right" vertical="top"/>
    </xf>
    <xf numFmtId="167" fontId="7" fillId="2" borderId="6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horizontal="left" vertical="top"/>
    </xf>
    <xf numFmtId="168" fontId="7" fillId="2" borderId="12" xfId="0" applyNumberFormat="1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left" vertical="top"/>
    </xf>
    <xf numFmtId="0" fontId="11" fillId="2" borderId="6" xfId="2" applyNumberFormat="1" applyFont="1" applyFill="1" applyBorder="1" applyAlignment="1" applyProtection="1">
      <alignment horizontal="right" vertical="top" wrapText="1"/>
    </xf>
    <xf numFmtId="0" fontId="13" fillId="7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 vertical="top" wrapText="1"/>
    </xf>
    <xf numFmtId="0" fontId="10" fillId="2" borderId="6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left" vertical="center" wrapText="1"/>
    </xf>
    <xf numFmtId="0" fontId="13" fillId="4" borderId="0" xfId="0" applyFont="1" applyFill="1"/>
    <xf numFmtId="0" fontId="13" fillId="2" borderId="0" xfId="0" applyFont="1" applyFill="1"/>
    <xf numFmtId="0" fontId="13" fillId="5" borderId="0" xfId="0" applyFont="1" applyFill="1"/>
    <xf numFmtId="0" fontId="2" fillId="6" borderId="0" xfId="0" applyFont="1" applyFill="1" applyBorder="1" applyAlignment="1">
      <alignment vertical="center"/>
    </xf>
    <xf numFmtId="164" fontId="13" fillId="2" borderId="5" xfId="1" applyFont="1" applyFill="1" applyBorder="1" applyAlignment="1" applyProtection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right" vertical="top" wrapText="1"/>
    </xf>
    <xf numFmtId="164" fontId="13" fillId="2" borderId="7" xfId="1" applyFont="1" applyFill="1" applyBorder="1" applyAlignment="1" applyProtection="1">
      <alignment vertical="top" wrapText="1"/>
    </xf>
    <xf numFmtId="0" fontId="13" fillId="2" borderId="5" xfId="0" applyFont="1" applyFill="1" applyBorder="1" applyAlignment="1">
      <alignment horizontal="left" vertical="top"/>
    </xf>
    <xf numFmtId="2" fontId="13" fillId="2" borderId="6" xfId="0" applyNumberFormat="1" applyFont="1" applyFill="1" applyBorder="1" applyAlignment="1">
      <alignment horizontal="right" vertical="top" wrapText="1"/>
    </xf>
    <xf numFmtId="164" fontId="13" fillId="2" borderId="7" xfId="1" applyFont="1" applyFill="1" applyBorder="1" applyAlignment="1" applyProtection="1">
      <alignment wrapText="1"/>
    </xf>
    <xf numFmtId="3" fontId="14" fillId="2" borderId="6" xfId="0" applyNumberFormat="1" applyFont="1" applyFill="1" applyBorder="1" applyAlignment="1">
      <alignment horizontal="right" vertical="top" wrapText="1"/>
    </xf>
    <xf numFmtId="0" fontId="13" fillId="2" borderId="11" xfId="0" applyFont="1" applyFill="1" applyBorder="1" applyAlignment="1">
      <alignment horizontal="left" vertical="top"/>
    </xf>
    <xf numFmtId="0" fontId="13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top" wrapText="1"/>
    </xf>
    <xf numFmtId="164" fontId="13" fillId="2" borderId="13" xfId="1" applyFont="1" applyFill="1" applyBorder="1" applyAlignment="1" applyProtection="1">
      <alignment wrapText="1"/>
    </xf>
    <xf numFmtId="0" fontId="14" fillId="2" borderId="14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right" vertical="top" wrapText="1"/>
    </xf>
    <xf numFmtId="164" fontId="13" fillId="2" borderId="3" xfId="1" applyFont="1" applyFill="1" applyBorder="1" applyAlignment="1" applyProtection="1">
      <alignment wrapText="1"/>
    </xf>
    <xf numFmtId="165" fontId="13" fillId="2" borderId="12" xfId="0" applyNumberFormat="1" applyFont="1" applyFill="1" applyBorder="1" applyAlignment="1">
      <alignment horizontal="right" vertical="top" wrapText="1"/>
    </xf>
    <xf numFmtId="10" fontId="13" fillId="2" borderId="0" xfId="0" applyNumberFormat="1" applyFont="1" applyFill="1"/>
    <xf numFmtId="166" fontId="13" fillId="2" borderId="12" xfId="0" applyNumberFormat="1" applyFont="1" applyFill="1" applyBorder="1" applyAlignment="1">
      <alignment horizontal="right" vertical="top" wrapText="1"/>
    </xf>
    <xf numFmtId="0" fontId="13" fillId="2" borderId="15" xfId="0" applyFont="1" applyFill="1" applyBorder="1" applyAlignment="1">
      <alignment horizontal="center" vertical="top"/>
    </xf>
    <xf numFmtId="0" fontId="0" fillId="9" borderId="0" xfId="0" applyFill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699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5959"/>
      <rgbColor rgb="FF969696"/>
      <rgbColor rgb="FF104AA2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it-IT"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Emission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Foglio1!$J$61:$J$61</c:f>
              <c:strCache>
                <c:ptCount val="1"/>
                <c:pt idx="0">
                  <c:v>dust</c:v>
                </c:pt>
              </c:strCache>
            </c:strRef>
          </c:tx>
          <c:spPr>
            <a:ln w="28440">
              <a:solidFill>
                <a:srgbClr val="1F497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Foglio1!$K$60:$S$60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Foglio1!$K$61:$S$61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2.25</c:v>
                </c:pt>
                <c:pt idx="3" formatCode="0.00000">
                  <c:v>4.5</c:v>
                </c:pt>
                <c:pt idx="4" formatCode="0.00000">
                  <c:v>4.5</c:v>
                </c:pt>
                <c:pt idx="5" formatCode="0.00000">
                  <c:v>4.5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8-457F-A22B-1581EB1A7048}"/>
            </c:ext>
          </c:extLst>
        </c:ser>
        <c:ser>
          <c:idx val="1"/>
          <c:order val="1"/>
          <c:tx>
            <c:strRef>
              <c:f>Foglio1!$J$62:$J$62</c:f>
              <c:strCache>
                <c:ptCount val="1"/>
                <c:pt idx="0">
                  <c:v>solvent</c:v>
                </c:pt>
              </c:strCache>
            </c:strRef>
          </c:tx>
          <c:spPr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Foglio1!$K$60:$S$60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Foglio1!$K$62:$S$62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0.25</c:v>
                </c:pt>
                <c:pt idx="4" formatCode="0.00000">
                  <c:v>0.25</c:v>
                </c:pt>
                <c:pt idx="5" formatCode="0.00000">
                  <c:v>0.25</c:v>
                </c:pt>
                <c:pt idx="6">
                  <c:v>6.25E-2</c:v>
                </c:pt>
                <c:pt idx="7">
                  <c:v>6.25E-2</c:v>
                </c:pt>
                <c:pt idx="8">
                  <c:v>6.25E-2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8-457F-A22B-1581EB1A7048}"/>
            </c:ext>
          </c:extLst>
        </c:ser>
        <c:ser>
          <c:idx val="2"/>
          <c:order val="2"/>
          <c:tx>
            <c:strRef>
              <c:f>Foglio1!$J$63:$J$63</c:f>
              <c:strCache>
                <c:ptCount val="1"/>
                <c:pt idx="0">
                  <c:v>maximum level</c:v>
                </c:pt>
              </c:strCache>
            </c:strRef>
          </c:tx>
          <c:spPr>
            <a:ln w="2844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Foglio1!$K$60:$S$60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Foglio1!$K$63:$S$63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B8-457F-A22B-1581EB1A7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49177633"/>
        <c:axId val="31750817"/>
      </c:lineChart>
      <c:catAx>
        <c:axId val="4917763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it-IT"/>
          </a:p>
        </c:txPr>
        <c:crossAx val="31750817"/>
        <c:crosses val="autoZero"/>
        <c:auto val="1"/>
        <c:lblAlgn val="ctr"/>
        <c:lblOffset val="100"/>
        <c:noMultiLvlLbl val="1"/>
      </c:catAx>
      <c:valAx>
        <c:axId val="3175081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it-IT"/>
          </a:p>
        </c:txPr>
        <c:crossAx val="49177633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it-IT"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Ventilation ( n° of cycles)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Foglio1!$J$56:$J$56</c:f>
              <c:strCache>
                <c:ptCount val="1"/>
                <c:pt idx="0">
                  <c:v>minimum level</c:v>
                </c:pt>
              </c:strCache>
            </c:strRef>
          </c:tx>
          <c:spPr>
            <a:ln w="28440">
              <a:solidFill>
                <a:srgbClr val="92D05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Foglio1!$K$55:$S$55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Foglio1!$K$56:$S$56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9-4154-844C-FAE4DCFDA1DB}"/>
            </c:ext>
          </c:extLst>
        </c:ser>
        <c:ser>
          <c:idx val="1"/>
          <c:order val="1"/>
          <c:tx>
            <c:strRef>
              <c:f>Foglio1!$J$57:$J$57</c:f>
              <c:strCache>
                <c:ptCount val="1"/>
                <c:pt idx="0">
                  <c:v>cycles / hour</c:v>
                </c:pt>
              </c:strCache>
            </c:strRef>
          </c:tx>
          <c:spPr>
            <a:ln w="28440">
              <a:solidFill>
                <a:srgbClr val="1F497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Foglio1!$K$55:$S$55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Foglio1!$K$57:$S$57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4.2651718254935407</c:v>
                </c:pt>
                <c:pt idx="3" formatCode="0.00">
                  <c:v>8.5303436509870814</c:v>
                </c:pt>
                <c:pt idx="4" formatCode="0.00">
                  <c:v>8.5303436509870814</c:v>
                </c:pt>
                <c:pt idx="5" formatCode="0.00">
                  <c:v>8.5303436509870814</c:v>
                </c:pt>
                <c:pt idx="6" formatCode="0.00">
                  <c:v>8.5303436509870814</c:v>
                </c:pt>
                <c:pt idx="7" formatCode="0.00">
                  <c:v>8.5303436509870814</c:v>
                </c:pt>
                <c:pt idx="8" formatCode="0.00">
                  <c:v>8.5303436509870814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9-4154-844C-FAE4DCFDA1DB}"/>
            </c:ext>
          </c:extLst>
        </c:ser>
        <c:ser>
          <c:idx val="2"/>
          <c:order val="2"/>
          <c:tx>
            <c:strRef>
              <c:f>Foglio1!$J$58:$J$58</c:f>
              <c:strCache>
                <c:ptCount val="1"/>
                <c:pt idx="0">
                  <c:v>maximum level</c:v>
                </c:pt>
              </c:strCache>
            </c:strRef>
          </c:tx>
          <c:spPr>
            <a:ln w="2844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Foglio1!$K$55:$S$55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Foglio1!$K$58:$S$58</c:f>
              <c:numCache>
                <c:formatCode>General</c:formatCode>
                <c:ptCount val="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F9-4154-844C-FAE4DCFD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17317575"/>
        <c:axId val="24874738"/>
      </c:lineChart>
      <c:catAx>
        <c:axId val="17317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it-IT"/>
          </a:p>
        </c:txPr>
        <c:crossAx val="24874738"/>
        <c:crosses val="autoZero"/>
        <c:auto val="1"/>
        <c:lblAlgn val="ctr"/>
        <c:lblOffset val="100"/>
        <c:noMultiLvlLbl val="1"/>
      </c:catAx>
      <c:valAx>
        <c:axId val="2487473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it-IT"/>
          </a:p>
        </c:txPr>
        <c:crossAx val="17317575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it-IT" sz="14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Air speed in the booth</a:t>
            </a:r>
          </a:p>
        </c:rich>
      </c:tx>
      <c:layout>
        <c:manualLayout>
          <c:xMode val="edge"/>
          <c:yMode val="edge"/>
          <c:x val="0.217042699981354"/>
          <c:y val="1.84716222255324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640126794704"/>
          <c:y val="0.176374199314762"/>
          <c:w val="0.85931381689353004"/>
          <c:h val="0.36749590347087702"/>
        </c:manualLayout>
      </c:layout>
      <c:lineChart>
        <c:grouping val="standard"/>
        <c:varyColors val="1"/>
        <c:ser>
          <c:idx val="0"/>
          <c:order val="0"/>
          <c:tx>
            <c:strRef>
              <c:f>Foglio1!$J$66:$J$66</c:f>
              <c:strCache>
                <c:ptCount val="1"/>
                <c:pt idx="0">
                  <c:v>minimum level</c:v>
                </c:pt>
              </c:strCache>
            </c:strRef>
          </c:tx>
          <c:spPr>
            <a:ln w="28440">
              <a:solidFill>
                <a:srgbClr val="92D05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Foglio1!$K$65:$S$65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Foglio1!$K$66:$S$66</c:f>
              <c:numCache>
                <c:formatCode>General</c:formatCode>
                <c:ptCount val="9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4-4227-915C-4B0244FA1086}"/>
            </c:ext>
          </c:extLst>
        </c:ser>
        <c:ser>
          <c:idx val="1"/>
          <c:order val="1"/>
          <c:tx>
            <c:strRef>
              <c:f>Foglio1!$J$67:$J$67</c:f>
              <c:strCache>
                <c:ptCount val="1"/>
                <c:pt idx="0">
                  <c:v>speed</c:v>
                </c:pt>
              </c:strCache>
            </c:strRef>
          </c:tx>
          <c:spPr>
            <a:ln w="28440">
              <a:solidFill>
                <a:srgbClr val="1F497D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Foglio1!$K$65:$S$65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Foglio1!$K$67:$S$67</c:f>
              <c:numCache>
                <c:formatCode>0.00</c:formatCode>
                <c:ptCount val="9"/>
                <c:pt idx="0">
                  <c:v>0.2</c:v>
                </c:pt>
                <c:pt idx="1">
                  <c:v>0.2</c:v>
                </c:pt>
                <c:pt idx="2">
                  <c:v>0.22909507445589922</c:v>
                </c:pt>
                <c:pt idx="3">
                  <c:v>0.22909507445589922</c:v>
                </c:pt>
                <c:pt idx="4">
                  <c:v>0.22909507445589922</c:v>
                </c:pt>
                <c:pt idx="5">
                  <c:v>0.22909507445589922</c:v>
                </c:pt>
                <c:pt idx="6">
                  <c:v>0.22909507445589922</c:v>
                </c:pt>
                <c:pt idx="7">
                  <c:v>0.22909507445589922</c:v>
                </c:pt>
                <c:pt idx="8">
                  <c:v>0.22909507445589922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4-4227-915C-4B0244FA1086}"/>
            </c:ext>
          </c:extLst>
        </c:ser>
        <c:ser>
          <c:idx val="2"/>
          <c:order val="2"/>
          <c:tx>
            <c:strRef>
              <c:f>Foglio1!$J$68:$J$68</c:f>
              <c:strCache>
                <c:ptCount val="1"/>
                <c:pt idx="0">
                  <c:v>maximum level</c:v>
                </c:pt>
              </c:strCache>
            </c:strRef>
          </c:tx>
          <c:spPr>
            <a:ln w="2844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Foglio1!$K$65:$S$65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Foglio1!$K$68:$S$68</c:f>
              <c:numCache>
                <c:formatCode>General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4-4227-915C-4B0244F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30925077"/>
        <c:axId val="59082950"/>
      </c:lineChart>
      <c:catAx>
        <c:axId val="3092507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it-IT"/>
          </a:p>
        </c:txPr>
        <c:crossAx val="59082950"/>
        <c:crosses val="autoZero"/>
        <c:auto val="1"/>
        <c:lblAlgn val="ctr"/>
        <c:lblOffset val="100"/>
        <c:noMultiLvlLbl val="1"/>
      </c:catAx>
      <c:valAx>
        <c:axId val="59082950"/>
        <c:scaling>
          <c:orientation val="minMax"/>
          <c:min val="0.2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it-IT"/>
          </a:p>
        </c:txPr>
        <c:crossAx val="30925077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Filtration</a:t>
            </a:r>
            <a:r>
              <a:rPr lang="it-IT" baseline="0"/>
              <a:t> Speed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Foglio1!$J$70</c:f>
              <c:strCache>
                <c:ptCount val="1"/>
                <c:pt idx="0">
                  <c:v>limite minimo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Foglio1!$K$69:$S$69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Foglio1!$K$70:$S$70</c:f>
              <c:numCache>
                <c:formatCode>General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A-41D0-9B63-9148C00B5718}"/>
            </c:ext>
          </c:extLst>
        </c:ser>
        <c:ser>
          <c:idx val="1"/>
          <c:order val="1"/>
          <c:tx>
            <c:strRef>
              <c:f>Foglio1!$J$71</c:f>
              <c:strCache>
                <c:ptCount val="1"/>
                <c:pt idx="0">
                  <c:v>filtr. Speed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Foglio1!$K$69:$S$69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Foglio1!$K$71:$S$71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0.11337868480725624</c:v>
                </c:pt>
                <c:pt idx="3">
                  <c:v>0.11337868480725624</c:v>
                </c:pt>
                <c:pt idx="4">
                  <c:v>0.11337868480725624</c:v>
                </c:pt>
                <c:pt idx="5">
                  <c:v>0.11337868480725624</c:v>
                </c:pt>
                <c:pt idx="6">
                  <c:v>0.11337868480725624</c:v>
                </c:pt>
                <c:pt idx="7">
                  <c:v>0.11337868480725624</c:v>
                </c:pt>
                <c:pt idx="8">
                  <c:v>0.11337868480725624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1D0-9B63-9148C00B5718}"/>
            </c:ext>
          </c:extLst>
        </c:ser>
        <c:ser>
          <c:idx val="2"/>
          <c:order val="2"/>
          <c:tx>
            <c:strRef>
              <c:f>Foglio1!$J$72</c:f>
              <c:strCache>
                <c:ptCount val="1"/>
                <c:pt idx="0">
                  <c:v>maximum level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Foglio1!$K$69:$S$69</c:f>
              <c:strCache>
                <c:ptCount val="9"/>
                <c:pt idx="0">
                  <c:v>before painting</c:v>
                </c:pt>
                <c:pt idx="1">
                  <c:v>before painting</c:v>
                </c:pt>
                <c:pt idx="2">
                  <c:v>start of painting</c:v>
                </c:pt>
                <c:pt idx="3">
                  <c:v>painting</c:v>
                </c:pt>
                <c:pt idx="4">
                  <c:v>painting</c:v>
                </c:pt>
                <c:pt idx="5">
                  <c:v>painting</c:v>
                </c:pt>
                <c:pt idx="6">
                  <c:v>end of painting</c:v>
                </c:pt>
                <c:pt idx="7">
                  <c:v>drying</c:v>
                </c:pt>
                <c:pt idx="8">
                  <c:v>drying</c:v>
                </c:pt>
              </c:strCache>
            </c:strRef>
          </c:cat>
          <c:val>
            <c:numRef>
              <c:f>Foglio1!$K$72:$S$72</c:f>
              <c:numCache>
                <c:formatCode>General</c:formatCode>
                <c:ptCount val="9"/>
                <c:pt idx="0">
                  <c:v>0.45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6A-41D0-9B63-9148C00B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047848"/>
        <c:axId val="561045552"/>
      </c:lineChart>
      <c:catAx>
        <c:axId val="56104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1045552"/>
        <c:crosses val="autoZero"/>
        <c:auto val="1"/>
        <c:lblAlgn val="ctr"/>
        <c:lblOffset val="100"/>
        <c:noMultiLvlLbl val="0"/>
      </c:catAx>
      <c:valAx>
        <c:axId val="561045552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10478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78921</xdr:colOff>
      <xdr:row>10</xdr:row>
      <xdr:rowOff>124832</xdr:rowOff>
    </xdr:from>
    <xdr:to>
      <xdr:col>13</xdr:col>
      <xdr:colOff>7645</xdr:colOff>
      <xdr:row>22</xdr:row>
      <xdr:rowOff>5897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277239</xdr:colOff>
      <xdr:row>0</xdr:row>
      <xdr:rowOff>253486</xdr:rowOff>
    </xdr:from>
    <xdr:to>
      <xdr:col>25</xdr:col>
      <xdr:colOff>240370</xdr:colOff>
      <xdr:row>10</xdr:row>
      <xdr:rowOff>23198</xdr:rowOff>
    </xdr:to>
    <xdr:graphicFrame macro="">
      <xdr:nvGraphicFramePr>
        <xdr:cNvPr id="3" name="Grafic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133308</xdr:colOff>
      <xdr:row>10</xdr:row>
      <xdr:rowOff>127173</xdr:rowOff>
    </xdr:from>
    <xdr:to>
      <xdr:col>18</xdr:col>
      <xdr:colOff>37172</xdr:colOff>
      <xdr:row>22</xdr:row>
      <xdr:rowOff>7235</xdr:rowOff>
    </xdr:to>
    <xdr:graphicFrame macro="">
      <xdr:nvGraphicFramePr>
        <xdr:cNvPr id="4" name="Grafico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30787</xdr:colOff>
      <xdr:row>1</xdr:row>
      <xdr:rowOff>30789</xdr:rowOff>
    </xdr:from>
    <xdr:to>
      <xdr:col>9</xdr:col>
      <xdr:colOff>575329</xdr:colOff>
      <xdr:row>2</xdr:row>
      <xdr:rowOff>7697</xdr:rowOff>
    </xdr:to>
    <xdr:pic>
      <xdr:nvPicPr>
        <xdr:cNvPr id="6" name="Immagin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638848" y="269395"/>
          <a:ext cx="549160" cy="28478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278016</xdr:colOff>
      <xdr:row>10</xdr:row>
      <xdr:rowOff>113913</xdr:rowOff>
    </xdr:from>
    <xdr:to>
      <xdr:col>25</xdr:col>
      <xdr:colOff>242812</xdr:colOff>
      <xdr:row>21</xdr:row>
      <xdr:rowOff>185680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4DD76B-A697-40F3-A8CE-FA1CBC4501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8"/>
  <sheetViews>
    <sheetView tabSelected="1" topLeftCell="J1" zoomScale="90" zoomScaleNormal="90" workbookViewId="0">
      <selection activeCell="P10" sqref="P10"/>
    </sheetView>
  </sheetViews>
  <sheetFormatPr defaultRowHeight="14.4" x14ac:dyDescent="0.3"/>
  <cols>
    <col min="1" max="5" width="8.88671875" style="10" hidden="1" customWidth="1"/>
    <col min="6" max="6" width="8.88671875" style="21" hidden="1" customWidth="1"/>
    <col min="7" max="9" width="8.88671875" style="10" hidden="1" customWidth="1"/>
    <col min="10" max="10" width="14.21875" style="111" bestFit="1" customWidth="1"/>
    <col min="11" max="11" width="19.88671875" style="111" bestFit="1" customWidth="1"/>
    <col min="12" max="12" width="14.21875" style="111" bestFit="1" customWidth="1"/>
    <col min="13" max="13" width="16.33203125" style="111"/>
    <col min="14" max="14" width="11.109375" style="111"/>
    <col min="15" max="15" width="8.21875" style="111" bestFit="1" customWidth="1"/>
    <col min="16" max="16" width="16.44140625" style="111" customWidth="1"/>
    <col min="17" max="17" width="18.44140625" style="111"/>
    <col min="18" max="18" width="11.44140625" style="111"/>
    <col min="19" max="29" width="9.21875" style="111"/>
    <col min="30" max="1025" width="9.21875" style="10"/>
    <col min="1026" max="16384" width="8.88671875" style="9"/>
  </cols>
  <sheetData>
    <row r="1" spans="1:1025" s="11" customFormat="1" ht="42.6" customHeight="1" thickBot="1" x14ac:dyDescent="0.35">
      <c r="J1" s="31"/>
      <c r="K1" s="31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1025" ht="24" customHeight="1" x14ac:dyDescent="0.3">
      <c r="A2" s="83" t="s">
        <v>0</v>
      </c>
      <c r="B2" s="83"/>
      <c r="C2" s="83"/>
      <c r="D2" s="83"/>
      <c r="E2" s="23" t="s">
        <v>1</v>
      </c>
      <c r="F2" s="84">
        <f>+P2</f>
        <v>20</v>
      </c>
      <c r="G2" s="84"/>
      <c r="H2" s="24" t="s">
        <v>2</v>
      </c>
      <c r="I2" s="9"/>
      <c r="J2" s="85"/>
      <c r="K2" s="85"/>
      <c r="L2" s="85"/>
      <c r="M2" s="80" t="s">
        <v>115</v>
      </c>
      <c r="N2" s="80"/>
      <c r="O2" s="80"/>
      <c r="P2" s="44">
        <v>20</v>
      </c>
      <c r="Q2" s="45" t="s">
        <v>3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</row>
    <row r="3" spans="1:1025" x14ac:dyDescent="0.3">
      <c r="A3" s="78" t="s">
        <v>4</v>
      </c>
      <c r="B3" s="78"/>
      <c r="C3" s="78"/>
      <c r="D3" s="78"/>
      <c r="E3" s="25" t="s">
        <v>5</v>
      </c>
      <c r="F3" s="79">
        <f>+P3</f>
        <v>7.5</v>
      </c>
      <c r="G3" s="79"/>
      <c r="H3" s="26" t="s">
        <v>2</v>
      </c>
      <c r="I3" s="9"/>
      <c r="J3" s="85"/>
      <c r="K3" s="85"/>
      <c r="L3" s="85"/>
      <c r="M3" s="80" t="s">
        <v>116</v>
      </c>
      <c r="N3" s="80"/>
      <c r="O3" s="80"/>
      <c r="P3" s="44">
        <v>7.5</v>
      </c>
      <c r="Q3" s="45" t="s">
        <v>3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</row>
    <row r="4" spans="1:1025" x14ac:dyDescent="0.3">
      <c r="A4" s="78" t="s">
        <v>6</v>
      </c>
      <c r="B4" s="78"/>
      <c r="C4" s="78"/>
      <c r="D4" s="78"/>
      <c r="E4" s="25" t="s">
        <v>7</v>
      </c>
      <c r="F4" s="79">
        <f>+P4</f>
        <v>7.7</v>
      </c>
      <c r="G4" s="79"/>
      <c r="H4" s="26" t="s">
        <v>2</v>
      </c>
      <c r="I4" s="9"/>
      <c r="J4" s="85"/>
      <c r="K4" s="85"/>
      <c r="L4" s="85"/>
      <c r="M4" s="80" t="s">
        <v>117</v>
      </c>
      <c r="N4" s="80"/>
      <c r="O4" s="80"/>
      <c r="P4" s="46">
        <v>7.7</v>
      </c>
      <c r="Q4" s="45" t="s">
        <v>3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</row>
    <row r="5" spans="1:1025" x14ac:dyDescent="0.3">
      <c r="A5" s="78" t="s">
        <v>8</v>
      </c>
      <c r="B5" s="78"/>
      <c r="C5" s="78"/>
      <c r="D5" s="78"/>
      <c r="E5" s="25" t="s">
        <v>9</v>
      </c>
      <c r="F5" s="79">
        <f>+P5</f>
        <v>9.6999999999999993</v>
      </c>
      <c r="G5" s="79"/>
      <c r="H5" s="26" t="s">
        <v>2</v>
      </c>
      <c r="I5" s="9"/>
      <c r="J5" s="85"/>
      <c r="K5" s="85"/>
      <c r="L5" s="85"/>
      <c r="M5" s="80" t="s">
        <v>118</v>
      </c>
      <c r="N5" s="80"/>
      <c r="O5" s="80"/>
      <c r="P5" s="44">
        <v>9.6999999999999993</v>
      </c>
      <c r="Q5" s="45" t="s">
        <v>3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</row>
    <row r="6" spans="1:1025" x14ac:dyDescent="0.3">
      <c r="A6" s="78" t="s">
        <v>10</v>
      </c>
      <c r="B6" s="78"/>
      <c r="C6" s="78"/>
      <c r="D6" s="78"/>
      <c r="E6" s="25" t="s">
        <v>11</v>
      </c>
      <c r="F6" s="82">
        <f>+(F4+F5)/2</f>
        <v>8.6999999999999993</v>
      </c>
      <c r="G6" s="82"/>
      <c r="H6" s="26" t="s">
        <v>2</v>
      </c>
      <c r="I6" s="9"/>
      <c r="J6" s="85"/>
      <c r="K6" s="85"/>
      <c r="L6" s="85"/>
      <c r="M6" s="80" t="s">
        <v>119</v>
      </c>
      <c r="N6" s="80"/>
      <c r="O6" s="80"/>
      <c r="P6" s="44">
        <v>18</v>
      </c>
      <c r="Q6" s="45" t="s">
        <v>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</row>
    <row r="7" spans="1:1025" x14ac:dyDescent="0.3">
      <c r="A7" s="78" t="s">
        <v>12</v>
      </c>
      <c r="B7" s="78"/>
      <c r="C7" s="78"/>
      <c r="D7" s="78"/>
      <c r="E7" s="25" t="s">
        <v>13</v>
      </c>
      <c r="F7" s="82">
        <f>+F6*F3*F2</f>
        <v>1305</v>
      </c>
      <c r="G7" s="82"/>
      <c r="H7" s="26" t="s">
        <v>14</v>
      </c>
      <c r="I7" s="9"/>
      <c r="J7" s="85"/>
      <c r="K7" s="85"/>
      <c r="L7" s="85"/>
      <c r="M7" s="80" t="s">
        <v>120</v>
      </c>
      <c r="N7" s="80"/>
      <c r="O7" s="80"/>
      <c r="P7" s="44">
        <v>5</v>
      </c>
      <c r="Q7" s="45" t="s">
        <v>3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</row>
    <row r="8" spans="1:1025" x14ac:dyDescent="0.3">
      <c r="A8" s="78" t="s">
        <v>15</v>
      </c>
      <c r="B8" s="78"/>
      <c r="C8" s="78"/>
      <c r="D8" s="78"/>
      <c r="E8" s="25" t="s">
        <v>16</v>
      </c>
      <c r="F8" s="82">
        <v>0</v>
      </c>
      <c r="G8" s="82"/>
      <c r="H8" s="26" t="s">
        <v>2</v>
      </c>
      <c r="I8" s="9"/>
      <c r="J8" s="85"/>
      <c r="K8" s="85"/>
      <c r="L8" s="85"/>
      <c r="M8" s="80" t="s">
        <v>121</v>
      </c>
      <c r="N8" s="80"/>
      <c r="O8" s="80"/>
      <c r="P8" s="44">
        <v>5</v>
      </c>
      <c r="Q8" s="45" t="s">
        <v>3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</row>
    <row r="9" spans="1:1025" x14ac:dyDescent="0.3">
      <c r="A9" s="78" t="s">
        <v>17</v>
      </c>
      <c r="B9" s="78"/>
      <c r="C9" s="78"/>
      <c r="D9" s="78"/>
      <c r="E9" s="25" t="s">
        <v>18</v>
      </c>
      <c r="F9" s="79">
        <f>+P6</f>
        <v>18</v>
      </c>
      <c r="G9" s="79"/>
      <c r="H9" s="26" t="s">
        <v>2</v>
      </c>
      <c r="I9" s="9"/>
      <c r="J9" s="85"/>
      <c r="K9" s="85"/>
      <c r="L9" s="85"/>
      <c r="M9" s="80" t="s">
        <v>122</v>
      </c>
      <c r="N9" s="80"/>
      <c r="O9" s="80"/>
      <c r="P9" s="44">
        <v>1</v>
      </c>
      <c r="Q9" s="45" t="s">
        <v>19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</row>
    <row r="10" spans="1:1025" x14ac:dyDescent="0.3">
      <c r="A10" s="78" t="s">
        <v>20</v>
      </c>
      <c r="B10" s="78"/>
      <c r="C10" s="78"/>
      <c r="D10" s="78"/>
      <c r="E10" s="25" t="s">
        <v>21</v>
      </c>
      <c r="F10" s="79">
        <f>+P7</f>
        <v>5</v>
      </c>
      <c r="G10" s="79"/>
      <c r="H10" s="26" t="s">
        <v>2</v>
      </c>
      <c r="I10" s="9"/>
      <c r="J10" s="85"/>
      <c r="K10" s="85"/>
      <c r="L10" s="85"/>
      <c r="M10" s="81" t="s">
        <v>123</v>
      </c>
      <c r="N10" s="81"/>
      <c r="O10" s="81"/>
      <c r="P10" s="47">
        <v>10000</v>
      </c>
      <c r="Q10" s="45" t="s">
        <v>22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</row>
    <row r="11" spans="1:1025" s="35" customFormat="1" x14ac:dyDescent="0.3">
      <c r="A11" s="73" t="s">
        <v>23</v>
      </c>
      <c r="B11" s="73"/>
      <c r="C11" s="73"/>
      <c r="D11" s="73"/>
      <c r="E11" s="33" t="s">
        <v>24</v>
      </c>
      <c r="F11" s="76">
        <f>+P8</f>
        <v>5</v>
      </c>
      <c r="G11" s="76"/>
      <c r="H11" s="34" t="s">
        <v>2</v>
      </c>
      <c r="J11" s="75" t="s">
        <v>25</v>
      </c>
      <c r="K11" s="75"/>
      <c r="L11" s="75"/>
      <c r="M11" s="58">
        <f>+F52</f>
        <v>8.5303436509870814</v>
      </c>
      <c r="N11" s="57"/>
      <c r="O11" s="49"/>
      <c r="P11" s="4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MK11" s="64"/>
    </row>
    <row r="12" spans="1:1025" s="35" customFormat="1" x14ac:dyDescent="0.3">
      <c r="A12" s="73" t="s">
        <v>26</v>
      </c>
      <c r="B12" s="73"/>
      <c r="C12" s="73"/>
      <c r="D12" s="73"/>
      <c r="E12" s="33" t="s">
        <v>27</v>
      </c>
      <c r="F12" s="77">
        <f>+F9*F10*F11</f>
        <v>450</v>
      </c>
      <c r="G12" s="77"/>
      <c r="H12" s="34" t="s">
        <v>14</v>
      </c>
      <c r="J12" s="75" t="s">
        <v>28</v>
      </c>
      <c r="K12" s="75"/>
      <c r="L12" s="75"/>
      <c r="M12" s="58">
        <f>+F62</f>
        <v>0.22909507445589922</v>
      </c>
      <c r="N12" s="57"/>
      <c r="O12" s="49"/>
      <c r="P12" s="4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MK12" s="64"/>
    </row>
    <row r="13" spans="1:1025" s="35" customFormat="1" x14ac:dyDescent="0.3">
      <c r="A13" s="73" t="s">
        <v>29</v>
      </c>
      <c r="B13" s="73"/>
      <c r="C13" s="73"/>
      <c r="D13" s="73"/>
      <c r="E13" s="33" t="s">
        <v>30</v>
      </c>
      <c r="F13" s="74">
        <f>+F2*1.4</f>
        <v>28</v>
      </c>
      <c r="G13" s="74"/>
      <c r="H13" s="34" t="s">
        <v>2</v>
      </c>
      <c r="J13" s="75" t="s">
        <v>31</v>
      </c>
      <c r="K13" s="75"/>
      <c r="L13" s="75"/>
      <c r="M13" s="59">
        <f>+F64</f>
        <v>0.11337868480725624</v>
      </c>
      <c r="N13" s="57"/>
      <c r="O13" s="49"/>
      <c r="P13" s="49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MK13" s="64"/>
    </row>
    <row r="14" spans="1:1025" s="35" customFormat="1" x14ac:dyDescent="0.3">
      <c r="A14" s="73" t="s">
        <v>32</v>
      </c>
      <c r="B14" s="73"/>
      <c r="C14" s="73"/>
      <c r="D14" s="73"/>
      <c r="E14" s="33" t="s">
        <v>33</v>
      </c>
      <c r="F14" s="76">
        <v>0.7</v>
      </c>
      <c r="G14" s="76"/>
      <c r="H14" s="34" t="s">
        <v>2</v>
      </c>
      <c r="J14" s="60"/>
      <c r="K14" s="60"/>
      <c r="L14" s="60"/>
      <c r="M14" s="57"/>
      <c r="N14" s="57"/>
      <c r="O14" s="49"/>
      <c r="P14" s="4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MK14" s="64"/>
    </row>
    <row r="15" spans="1:1025" s="35" customFormat="1" x14ac:dyDescent="0.3">
      <c r="A15" s="36"/>
      <c r="B15" s="37"/>
      <c r="C15" s="37"/>
      <c r="D15" s="37"/>
      <c r="E15" s="33"/>
      <c r="F15" s="38"/>
      <c r="G15" s="39"/>
      <c r="H15" s="34"/>
      <c r="J15" s="60"/>
      <c r="K15" s="60"/>
      <c r="L15" s="60"/>
      <c r="M15" s="57"/>
      <c r="N15" s="57"/>
      <c r="O15" s="49"/>
      <c r="P15" s="49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MK15" s="64"/>
    </row>
    <row r="16" spans="1:1025" s="35" customFormat="1" x14ac:dyDescent="0.3">
      <c r="A16" s="36"/>
      <c r="B16" s="37"/>
      <c r="C16" s="37"/>
      <c r="D16" s="37"/>
      <c r="E16" s="33"/>
      <c r="F16" s="38"/>
      <c r="G16" s="39"/>
      <c r="H16" s="34"/>
      <c r="J16" s="50"/>
      <c r="K16" s="50"/>
      <c r="L16" s="50"/>
      <c r="M16" s="48"/>
      <c r="N16" s="48"/>
      <c r="O16" s="49"/>
      <c r="P16" s="4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MK16" s="64"/>
    </row>
    <row r="17" spans="1:1025" s="35" customFormat="1" x14ac:dyDescent="0.3">
      <c r="A17" s="36"/>
      <c r="B17" s="37"/>
      <c r="C17" s="37"/>
      <c r="D17" s="37"/>
      <c r="E17" s="33"/>
      <c r="F17" s="38"/>
      <c r="G17" s="39"/>
      <c r="H17" s="34"/>
      <c r="J17" s="51"/>
      <c r="K17" s="51"/>
      <c r="L17" s="51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MK17" s="64"/>
    </row>
    <row r="18" spans="1:1025" s="35" customFormat="1" x14ac:dyDescent="0.3">
      <c r="A18" s="36"/>
      <c r="B18" s="37"/>
      <c r="C18" s="37"/>
      <c r="D18" s="37"/>
      <c r="E18" s="33"/>
      <c r="F18" s="38"/>
      <c r="G18" s="39"/>
      <c r="H18" s="34"/>
      <c r="J18" s="51"/>
      <c r="K18" s="51"/>
      <c r="L18" s="5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MK18" s="64"/>
    </row>
    <row r="19" spans="1:1025" s="35" customFormat="1" x14ac:dyDescent="0.3">
      <c r="A19" s="36"/>
      <c r="B19" s="37"/>
      <c r="C19" s="37"/>
      <c r="D19" s="37"/>
      <c r="E19" s="33"/>
      <c r="F19" s="38"/>
      <c r="G19" s="39"/>
      <c r="H19" s="34"/>
      <c r="J19" s="51"/>
      <c r="K19" s="51"/>
      <c r="L19" s="5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MK19" s="64"/>
    </row>
    <row r="20" spans="1:1025" x14ac:dyDescent="0.3">
      <c r="A20" s="27"/>
      <c r="B20" s="28"/>
      <c r="C20" s="28"/>
      <c r="D20" s="28"/>
      <c r="E20" s="25"/>
      <c r="F20" s="29"/>
      <c r="G20" s="30"/>
      <c r="H20" s="26"/>
      <c r="I20" s="9"/>
      <c r="J20" s="32"/>
      <c r="K20" s="32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</row>
    <row r="21" spans="1:1025" x14ac:dyDescent="0.3">
      <c r="A21" s="27"/>
      <c r="B21" s="28"/>
      <c r="C21" s="28"/>
      <c r="D21" s="28"/>
      <c r="E21" s="25"/>
      <c r="F21" s="29"/>
      <c r="G21" s="30"/>
      <c r="H21" s="26"/>
      <c r="I21" s="9"/>
      <c r="J21" s="32"/>
      <c r="K21" s="32"/>
      <c r="L21" s="32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</row>
    <row r="22" spans="1:1025" x14ac:dyDescent="0.3">
      <c r="A22" s="27"/>
      <c r="B22" s="28"/>
      <c r="C22" s="28"/>
      <c r="D22" s="28"/>
      <c r="E22" s="25"/>
      <c r="F22" s="29"/>
      <c r="G22" s="30"/>
      <c r="H22" s="26"/>
      <c r="I22" s="9"/>
      <c r="J22" s="32"/>
      <c r="K22" s="32"/>
      <c r="L22" s="32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</row>
    <row r="23" spans="1:1025" x14ac:dyDescent="0.3">
      <c r="A23" s="27"/>
      <c r="B23" s="28"/>
      <c r="C23" s="28"/>
      <c r="D23" s="28"/>
      <c r="E23" s="25"/>
      <c r="F23" s="29"/>
      <c r="G23" s="30"/>
      <c r="H23" s="26"/>
      <c r="I23" s="9"/>
      <c r="J23" s="32"/>
      <c r="K23" s="32"/>
      <c r="L23" s="32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</row>
    <row r="24" spans="1:1025" x14ac:dyDescent="0.3">
      <c r="A24" s="27"/>
      <c r="B24" s="28"/>
      <c r="C24" s="28"/>
      <c r="D24" s="28"/>
      <c r="E24" s="25"/>
      <c r="F24" s="29"/>
      <c r="G24" s="30"/>
      <c r="H24" s="26"/>
      <c r="I24" s="9"/>
      <c r="J24" s="32"/>
      <c r="K24" s="32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</row>
    <row r="25" spans="1:1025" x14ac:dyDescent="0.3">
      <c r="A25" s="27"/>
      <c r="B25" s="28"/>
      <c r="C25" s="28"/>
      <c r="D25" s="28"/>
      <c r="E25" s="25"/>
      <c r="F25" s="29"/>
      <c r="G25" s="30"/>
      <c r="H25" s="26"/>
      <c r="I25" s="9"/>
      <c r="J25" s="32"/>
      <c r="K25" s="32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</row>
    <row r="26" spans="1:1025" x14ac:dyDescent="0.3">
      <c r="A26" s="27"/>
      <c r="B26" s="28"/>
      <c r="C26" s="28"/>
      <c r="D26" s="28"/>
      <c r="E26" s="25"/>
      <c r="F26" s="29"/>
      <c r="G26" s="30"/>
      <c r="H26" s="26"/>
      <c r="I26" s="9"/>
      <c r="J26" s="32"/>
      <c r="K26" s="32"/>
      <c r="L26" s="32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</row>
    <row r="27" spans="1:1025" x14ac:dyDescent="0.3">
      <c r="A27" s="27"/>
      <c r="B27" s="28"/>
      <c r="C27" s="28"/>
      <c r="D27" s="28"/>
      <c r="E27" s="25"/>
      <c r="F27" s="29"/>
      <c r="G27" s="30"/>
      <c r="H27" s="26"/>
      <c r="I27" s="9"/>
      <c r="J27" s="32"/>
      <c r="K27" s="32"/>
      <c r="L27" s="32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</row>
    <row r="28" spans="1:1025" x14ac:dyDescent="0.3">
      <c r="A28" s="27"/>
      <c r="B28" s="28"/>
      <c r="C28" s="28"/>
      <c r="D28" s="28"/>
      <c r="E28" s="25"/>
      <c r="F28" s="29"/>
      <c r="G28" s="30"/>
      <c r="H28" s="26"/>
      <c r="I28" s="9"/>
      <c r="J28" s="32"/>
      <c r="K28" s="32"/>
      <c r="L28" s="32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</row>
    <row r="29" spans="1:1025" s="7" customFormat="1" x14ac:dyDescent="0.3">
      <c r="A29" s="1"/>
      <c r="B29" s="2"/>
      <c r="C29" s="2"/>
      <c r="D29" s="2"/>
      <c r="E29" s="3"/>
      <c r="F29" s="4"/>
      <c r="G29" s="5"/>
      <c r="H29" s="6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1025" s="7" customFormat="1" x14ac:dyDescent="0.3">
      <c r="A30" s="1"/>
      <c r="B30" s="2"/>
      <c r="C30" s="2"/>
      <c r="D30" s="2"/>
      <c r="E30" s="3"/>
      <c r="F30" s="4"/>
      <c r="G30" s="5"/>
      <c r="H30" s="6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1025" s="7" customFormat="1" x14ac:dyDescent="0.3">
      <c r="A31" s="1"/>
      <c r="B31" s="2"/>
      <c r="C31" s="2"/>
      <c r="D31" s="2"/>
      <c r="E31" s="3"/>
      <c r="F31" s="4"/>
      <c r="G31" s="5"/>
      <c r="H31" s="6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1025" s="7" customFormat="1" x14ac:dyDescent="0.3">
      <c r="A32" s="1"/>
      <c r="B32" s="2"/>
      <c r="C32" s="2"/>
      <c r="D32" s="2"/>
      <c r="E32" s="3"/>
      <c r="F32" s="4"/>
      <c r="G32" s="5"/>
      <c r="H32" s="6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1024" s="7" customFormat="1" x14ac:dyDescent="0.3">
      <c r="A33" s="1"/>
      <c r="B33" s="2"/>
      <c r="C33" s="2"/>
      <c r="D33" s="2"/>
      <c r="E33" s="3"/>
      <c r="F33" s="4"/>
      <c r="G33" s="5"/>
      <c r="H33" s="6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1024" s="7" customFormat="1" x14ac:dyDescent="0.3">
      <c r="A34" s="1"/>
      <c r="B34" s="2"/>
      <c r="C34" s="2"/>
      <c r="D34" s="2"/>
      <c r="E34" s="3"/>
      <c r="F34" s="4"/>
      <c r="G34" s="5"/>
      <c r="H34" s="6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1024" s="7" customFormat="1" x14ac:dyDescent="0.3">
      <c r="A35" s="1"/>
      <c r="B35" s="2"/>
      <c r="C35" s="2"/>
      <c r="D35" s="2"/>
      <c r="E35" s="3"/>
      <c r="F35" s="4"/>
      <c r="G35" s="5"/>
      <c r="H35" s="6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1024" s="7" customFormat="1" x14ac:dyDescent="0.3">
      <c r="A36" s="1"/>
      <c r="B36" s="2"/>
      <c r="C36" s="2"/>
      <c r="D36" s="2"/>
      <c r="E36" s="3"/>
      <c r="F36" s="4"/>
      <c r="G36" s="5"/>
      <c r="H36" s="6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1024" s="7" customFormat="1" x14ac:dyDescent="0.3">
      <c r="A37" s="1"/>
      <c r="B37" s="2"/>
      <c r="C37" s="2"/>
      <c r="D37" s="2"/>
      <c r="E37" s="3"/>
      <c r="F37" s="4"/>
      <c r="G37" s="5"/>
      <c r="H37" s="6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1024" s="7" customFormat="1" x14ac:dyDescent="0.3">
      <c r="A38" s="1"/>
      <c r="B38" s="2"/>
      <c r="C38" s="2"/>
      <c r="D38" s="2"/>
      <c r="E38" s="3"/>
      <c r="F38" s="4"/>
      <c r="G38" s="5"/>
      <c r="H38" s="6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1024" s="7" customFormat="1" x14ac:dyDescent="0.3">
      <c r="A39" s="65"/>
      <c r="B39" s="2"/>
      <c r="C39" s="2"/>
      <c r="D39" s="2"/>
      <c r="E39" s="3"/>
      <c r="F39" s="4"/>
      <c r="G39" s="5"/>
      <c r="H39" s="6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1024" s="7" customFormat="1" x14ac:dyDescent="0.3">
      <c r="A40" s="65"/>
      <c r="B40" s="2"/>
      <c r="C40" s="2"/>
      <c r="D40" s="2"/>
      <c r="E40" s="3"/>
      <c r="F40" s="4"/>
      <c r="G40" s="5"/>
      <c r="H40" s="6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1024" s="7" customFormat="1" x14ac:dyDescent="0.3">
      <c r="A41" s="65"/>
      <c r="B41" s="2"/>
      <c r="C41" s="2"/>
      <c r="D41" s="2"/>
      <c r="E41" s="3"/>
      <c r="F41" s="4"/>
      <c r="G41" s="5"/>
      <c r="H41" s="6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1024" s="7" customFormat="1" x14ac:dyDescent="0.3">
      <c r="A42" s="65"/>
      <c r="B42" s="2"/>
      <c r="C42" s="2"/>
      <c r="D42" s="2"/>
      <c r="E42" s="3"/>
      <c r="F42" s="4"/>
      <c r="G42" s="5"/>
      <c r="H42" s="6"/>
      <c r="J42" s="53"/>
      <c r="K42" s="53"/>
      <c r="L42" s="53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1024" s="7" customFormat="1" x14ac:dyDescent="0.3">
      <c r="A43" s="65"/>
      <c r="B43" s="2"/>
      <c r="C43" s="2"/>
      <c r="D43" s="2"/>
      <c r="E43" s="3"/>
      <c r="F43" s="4"/>
      <c r="G43" s="5"/>
      <c r="H43" s="6"/>
      <c r="J43" s="53"/>
      <c r="K43" s="53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1024" s="7" customFormat="1" x14ac:dyDescent="0.3">
      <c r="A44" s="65"/>
      <c r="B44" s="2"/>
      <c r="C44" s="2"/>
      <c r="D44" s="2"/>
      <c r="E44" s="3"/>
      <c r="F44" s="4"/>
      <c r="G44" s="5"/>
      <c r="H44" s="6"/>
      <c r="J44" s="53"/>
      <c r="K44" s="53"/>
      <c r="L44" s="53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1024" s="7" customFormat="1" x14ac:dyDescent="0.3">
      <c r="A45" s="65"/>
      <c r="B45" s="2"/>
      <c r="C45" s="2"/>
      <c r="D45" s="2"/>
      <c r="E45" s="3"/>
      <c r="F45" s="4"/>
      <c r="G45" s="5"/>
      <c r="H45" s="6"/>
      <c r="J45" s="53"/>
      <c r="K45" s="53"/>
      <c r="L45" s="53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1024" s="7" customFormat="1" x14ac:dyDescent="0.3">
      <c r="A46" s="65"/>
      <c r="B46" s="2"/>
      <c r="C46" s="2"/>
      <c r="D46" s="2"/>
      <c r="E46" s="3"/>
      <c r="F46" s="4"/>
      <c r="G46" s="5"/>
      <c r="H46" s="6"/>
      <c r="J46" s="55"/>
      <c r="K46" s="55"/>
      <c r="L46" s="55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1:1024" x14ac:dyDescent="0.3">
      <c r="A47" s="66" t="s">
        <v>34</v>
      </c>
      <c r="B47" s="66"/>
      <c r="C47" s="66"/>
      <c r="D47" s="66"/>
      <c r="E47" s="3" t="s">
        <v>35</v>
      </c>
      <c r="F47" s="72">
        <v>1.5</v>
      </c>
      <c r="G47" s="72"/>
      <c r="H47" s="6" t="s">
        <v>2</v>
      </c>
      <c r="I47" s="9"/>
      <c r="J47" s="55"/>
      <c r="K47" s="55"/>
      <c r="L47" s="55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</row>
    <row r="48" spans="1:1024" x14ac:dyDescent="0.3">
      <c r="A48" s="66" t="s">
        <v>36</v>
      </c>
      <c r="B48" s="66"/>
      <c r="C48" s="66"/>
      <c r="D48" s="66"/>
      <c r="E48" s="3" t="s">
        <v>37</v>
      </c>
      <c r="F48" s="69">
        <f>+F13*F14*F47</f>
        <v>29.4</v>
      </c>
      <c r="G48" s="69"/>
      <c r="H48" s="6" t="s">
        <v>14</v>
      </c>
      <c r="I48" s="9"/>
      <c r="J48" s="55"/>
      <c r="K48" s="55"/>
      <c r="L48" s="55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</row>
    <row r="49" spans="1:1024" x14ac:dyDescent="0.3">
      <c r="A49" s="66" t="s">
        <v>38</v>
      </c>
      <c r="B49" s="66"/>
      <c r="C49" s="66"/>
      <c r="D49" s="66"/>
      <c r="E49" s="3" t="s">
        <v>39</v>
      </c>
      <c r="F49" s="72">
        <v>5</v>
      </c>
      <c r="G49" s="72"/>
      <c r="H49" s="6" t="s">
        <v>14</v>
      </c>
      <c r="I49" s="9"/>
      <c r="J49" s="55"/>
      <c r="K49" s="42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</row>
    <row r="50" spans="1:1024" ht="14.4" customHeight="1" x14ac:dyDescent="0.3">
      <c r="A50" s="90" t="s">
        <v>40</v>
      </c>
      <c r="B50" s="90"/>
      <c r="C50" s="90"/>
      <c r="D50" s="90"/>
      <c r="E50" s="91" t="s">
        <v>41</v>
      </c>
      <c r="F50" s="92">
        <f>+F48+F12+F49</f>
        <v>484.4</v>
      </c>
      <c r="G50" s="92"/>
      <c r="H50" s="93" t="s">
        <v>14</v>
      </c>
      <c r="I50" s="86"/>
      <c r="J50" s="56"/>
      <c r="K50" s="56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86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</row>
    <row r="51" spans="1:1024" x14ac:dyDescent="0.3">
      <c r="A51" s="94" t="s">
        <v>42</v>
      </c>
      <c r="B51" s="94"/>
      <c r="C51" s="94"/>
      <c r="D51" s="94"/>
      <c r="E51" s="91" t="s">
        <v>43</v>
      </c>
      <c r="F51" s="92">
        <f>+F7-F50</f>
        <v>820.6</v>
      </c>
      <c r="G51" s="92"/>
      <c r="H51" s="93" t="s">
        <v>14</v>
      </c>
      <c r="I51" s="86"/>
      <c r="J51" s="56"/>
      <c r="K51" s="56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86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  <c r="ACA51" s="9"/>
      <c r="ACB51" s="9"/>
      <c r="ACC51" s="9"/>
      <c r="ACD51" s="9"/>
      <c r="ACE51" s="9"/>
      <c r="ACF51" s="9"/>
      <c r="ACG51" s="9"/>
      <c r="ACH51" s="9"/>
      <c r="ACI51" s="9"/>
      <c r="ACJ51" s="9"/>
      <c r="ACK51" s="9"/>
      <c r="ACL51" s="9"/>
      <c r="ACM51" s="9"/>
      <c r="ACN51" s="9"/>
      <c r="ACO51" s="9"/>
      <c r="ACP51" s="9"/>
      <c r="ACQ51" s="9"/>
      <c r="ACR51" s="9"/>
      <c r="ACS51" s="9"/>
      <c r="ACT51" s="9"/>
      <c r="ACU51" s="9"/>
      <c r="ACV51" s="9"/>
      <c r="ACW51" s="9"/>
      <c r="ACX51" s="9"/>
      <c r="ACY51" s="9"/>
      <c r="ACZ51" s="9"/>
      <c r="ADA51" s="9"/>
      <c r="ADB51" s="9"/>
      <c r="ADC51" s="9"/>
      <c r="ADD51" s="9"/>
      <c r="ADE51" s="9"/>
      <c r="ADF51" s="9"/>
      <c r="ADG51" s="9"/>
      <c r="ADH51" s="9"/>
      <c r="ADI51" s="9"/>
      <c r="ADJ51" s="9"/>
      <c r="ADK51" s="9"/>
      <c r="ADL51" s="9"/>
      <c r="ADM51" s="9"/>
      <c r="ADN51" s="9"/>
      <c r="ADO51" s="9"/>
      <c r="ADP51" s="9"/>
      <c r="ADQ51" s="9"/>
      <c r="ADR51" s="9"/>
      <c r="ADS51" s="9"/>
      <c r="ADT51" s="9"/>
      <c r="ADU51" s="9"/>
      <c r="ADV51" s="9"/>
      <c r="ADW51" s="9"/>
      <c r="ADX51" s="9"/>
      <c r="ADY51" s="9"/>
      <c r="ADZ51" s="9"/>
      <c r="AEA51" s="9"/>
      <c r="AEB51" s="9"/>
      <c r="AEC51" s="9"/>
      <c r="AED51" s="9"/>
      <c r="AEE51" s="9"/>
      <c r="AEF51" s="9"/>
      <c r="AEG51" s="9"/>
      <c r="AEH51" s="9"/>
      <c r="AEI51" s="9"/>
      <c r="AEJ51" s="9"/>
      <c r="AEK51" s="9"/>
      <c r="AEL51" s="9"/>
      <c r="AEM51" s="9"/>
      <c r="AEN51" s="9"/>
      <c r="AEO51" s="9"/>
      <c r="AEP51" s="9"/>
      <c r="AEQ51" s="9"/>
      <c r="AER51" s="9"/>
      <c r="AES51" s="9"/>
      <c r="AET51" s="9"/>
      <c r="AEU51" s="9"/>
      <c r="AEV51" s="9"/>
      <c r="AEW51" s="9"/>
      <c r="AEX51" s="9"/>
      <c r="AEY51" s="9"/>
      <c r="AEZ51" s="9"/>
      <c r="AFA51" s="9"/>
      <c r="AFB51" s="9"/>
      <c r="AFC51" s="9"/>
      <c r="AFD51" s="9"/>
      <c r="AFE51" s="9"/>
      <c r="AFF51" s="9"/>
      <c r="AFG51" s="9"/>
      <c r="AFH51" s="9"/>
      <c r="AFI51" s="9"/>
      <c r="AFJ51" s="9"/>
      <c r="AFK51" s="9"/>
      <c r="AFL51" s="9"/>
      <c r="AFM51" s="9"/>
      <c r="AFN51" s="9"/>
      <c r="AFO51" s="9"/>
      <c r="AFP51" s="9"/>
      <c r="AFQ51" s="9"/>
      <c r="AFR51" s="9"/>
      <c r="AFS51" s="9"/>
      <c r="AFT51" s="9"/>
      <c r="AFU51" s="9"/>
      <c r="AFV51" s="9"/>
      <c r="AFW51" s="9"/>
      <c r="AFX51" s="9"/>
      <c r="AFY51" s="9"/>
      <c r="AFZ51" s="9"/>
      <c r="AGA51" s="9"/>
      <c r="AGB51" s="9"/>
      <c r="AGC51" s="9"/>
      <c r="AGD51" s="9"/>
      <c r="AGE51" s="9"/>
      <c r="AGF51" s="9"/>
      <c r="AGG51" s="9"/>
      <c r="AGH51" s="9"/>
      <c r="AGI51" s="9"/>
      <c r="AGJ51" s="9"/>
      <c r="AGK51" s="9"/>
      <c r="AGL51" s="9"/>
      <c r="AGM51" s="9"/>
      <c r="AGN51" s="9"/>
      <c r="AGO51" s="9"/>
      <c r="AGP51" s="9"/>
      <c r="AGQ51" s="9"/>
      <c r="AGR51" s="9"/>
      <c r="AGS51" s="9"/>
      <c r="AGT51" s="9"/>
      <c r="AGU51" s="9"/>
      <c r="AGV51" s="9"/>
      <c r="AGW51" s="9"/>
      <c r="AGX51" s="9"/>
      <c r="AGY51" s="9"/>
      <c r="AGZ51" s="9"/>
      <c r="AHA51" s="9"/>
      <c r="AHB51" s="9"/>
      <c r="AHC51" s="9"/>
      <c r="AHD51" s="9"/>
      <c r="AHE51" s="9"/>
      <c r="AHF51" s="9"/>
      <c r="AHG51" s="9"/>
      <c r="AHH51" s="9"/>
      <c r="AHI51" s="9"/>
      <c r="AHJ51" s="9"/>
      <c r="AHK51" s="9"/>
      <c r="AHL51" s="9"/>
      <c r="AHM51" s="9"/>
      <c r="AHN51" s="9"/>
      <c r="AHO51" s="9"/>
      <c r="AHP51" s="9"/>
      <c r="AHQ51" s="9"/>
      <c r="AHR51" s="9"/>
      <c r="AHS51" s="9"/>
      <c r="AHT51" s="9"/>
      <c r="AHU51" s="9"/>
      <c r="AHV51" s="9"/>
      <c r="AHW51" s="9"/>
      <c r="AHX51" s="9"/>
      <c r="AHY51" s="9"/>
      <c r="AHZ51" s="9"/>
      <c r="AIA51" s="9"/>
      <c r="AIB51" s="9"/>
      <c r="AIC51" s="9"/>
      <c r="AID51" s="9"/>
      <c r="AIE51" s="9"/>
      <c r="AIF51" s="9"/>
      <c r="AIG51" s="9"/>
      <c r="AIH51" s="9"/>
      <c r="AII51" s="9"/>
      <c r="AIJ51" s="9"/>
      <c r="AIK51" s="9"/>
      <c r="AIL51" s="9"/>
      <c r="AIM51" s="9"/>
      <c r="AIN51" s="9"/>
      <c r="AIO51" s="9"/>
      <c r="AIP51" s="9"/>
      <c r="AIQ51" s="9"/>
      <c r="AIR51" s="9"/>
      <c r="AIS51" s="9"/>
      <c r="AIT51" s="9"/>
      <c r="AIU51" s="9"/>
      <c r="AIV51" s="9"/>
      <c r="AIW51" s="9"/>
      <c r="AIX51" s="9"/>
      <c r="AIY51" s="9"/>
      <c r="AIZ51" s="9"/>
      <c r="AJA51" s="9"/>
      <c r="AJB51" s="9"/>
      <c r="AJC51" s="9"/>
      <c r="AJD51" s="9"/>
      <c r="AJE51" s="9"/>
      <c r="AJF51" s="9"/>
      <c r="AJG51" s="9"/>
      <c r="AJH51" s="9"/>
      <c r="AJI51" s="9"/>
      <c r="AJJ51" s="9"/>
      <c r="AJK51" s="9"/>
      <c r="AJL51" s="9"/>
      <c r="AJM51" s="9"/>
      <c r="AJN51" s="9"/>
      <c r="AJO51" s="9"/>
      <c r="AJP51" s="9"/>
      <c r="AJQ51" s="9"/>
      <c r="AJR51" s="9"/>
      <c r="AJS51" s="9"/>
      <c r="AJT51" s="9"/>
      <c r="AJU51" s="9"/>
      <c r="AJV51" s="9"/>
      <c r="AJW51" s="9"/>
      <c r="AJX51" s="9"/>
      <c r="AJY51" s="9"/>
      <c r="AJZ51" s="9"/>
      <c r="AKA51" s="9"/>
      <c r="AKB51" s="9"/>
      <c r="AKC51" s="9"/>
      <c r="AKD51" s="9"/>
      <c r="AKE51" s="9"/>
      <c r="AKF51" s="9"/>
      <c r="AKG51" s="9"/>
      <c r="AKH51" s="9"/>
      <c r="AKI51" s="9"/>
      <c r="AKJ51" s="9"/>
      <c r="AKK51" s="9"/>
      <c r="AKL51" s="9"/>
      <c r="AKM51" s="9"/>
      <c r="AKN51" s="9"/>
      <c r="AKO51" s="9"/>
      <c r="AKP51" s="9"/>
      <c r="AKQ51" s="9"/>
      <c r="AKR51" s="9"/>
      <c r="AKS51" s="9"/>
      <c r="AKT51" s="9"/>
      <c r="AKU51" s="9"/>
      <c r="AKV51" s="9"/>
      <c r="AKW51" s="9"/>
      <c r="AKX51" s="9"/>
      <c r="AKY51" s="9"/>
      <c r="AKZ51" s="9"/>
      <c r="ALA51" s="9"/>
      <c r="ALB51" s="9"/>
      <c r="ALC51" s="9"/>
      <c r="ALD51" s="9"/>
      <c r="ALE51" s="9"/>
      <c r="ALF51" s="9"/>
      <c r="ALG51" s="9"/>
      <c r="ALH51" s="9"/>
      <c r="ALI51" s="9"/>
      <c r="ALJ51" s="9"/>
      <c r="ALK51" s="9"/>
      <c r="ALL51" s="9"/>
      <c r="ALM51" s="9"/>
      <c r="ALN51" s="9"/>
      <c r="ALO51" s="9"/>
      <c r="ALP51" s="9"/>
      <c r="ALQ51" s="9"/>
      <c r="ALR51" s="9"/>
      <c r="ALS51" s="9"/>
      <c r="ALT51" s="9"/>
      <c r="ALU51" s="9"/>
      <c r="ALV51" s="9"/>
      <c r="ALW51" s="9"/>
      <c r="ALX51" s="9"/>
      <c r="ALY51" s="9"/>
      <c r="ALZ51" s="9"/>
      <c r="AMA51" s="9"/>
      <c r="AMB51" s="9"/>
      <c r="AMC51" s="9"/>
      <c r="AMD51" s="9"/>
      <c r="AME51" s="9"/>
      <c r="AMF51" s="9"/>
      <c r="AMG51" s="9"/>
      <c r="AMH51" s="9"/>
      <c r="AMI51" s="9"/>
      <c r="AMJ51" s="9"/>
    </row>
    <row r="52" spans="1:1024" x14ac:dyDescent="0.3">
      <c r="A52" s="94" t="s">
        <v>44</v>
      </c>
      <c r="B52" s="94"/>
      <c r="C52" s="94"/>
      <c r="D52" s="94"/>
      <c r="E52" s="91" t="s">
        <v>45</v>
      </c>
      <c r="F52" s="95">
        <f>+(F54/F51)*0.7</f>
        <v>8.5303436509870814</v>
      </c>
      <c r="G52" s="95"/>
      <c r="H52" s="96" t="s">
        <v>46</v>
      </c>
      <c r="I52" s="86"/>
      <c r="J52" s="56"/>
      <c r="K52" s="56"/>
      <c r="L52" s="5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>
        <v>4000</v>
      </c>
      <c r="Y52" s="57"/>
      <c r="Z52" s="57"/>
      <c r="AA52" s="57"/>
      <c r="AB52" s="57"/>
      <c r="AC52" s="57"/>
      <c r="AD52" s="86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  <c r="AMI52" s="9"/>
      <c r="AMJ52" s="9"/>
    </row>
    <row r="53" spans="1:1024" x14ac:dyDescent="0.3">
      <c r="A53" s="94" t="s">
        <v>47</v>
      </c>
      <c r="B53" s="94"/>
      <c r="C53" s="94"/>
      <c r="D53" s="94"/>
      <c r="E53" s="91" t="s">
        <v>48</v>
      </c>
      <c r="F53" s="95">
        <v>30</v>
      </c>
      <c r="G53" s="95"/>
      <c r="H53" s="96" t="s">
        <v>49</v>
      </c>
      <c r="I53" s="86"/>
      <c r="J53" s="56"/>
      <c r="K53" s="56"/>
      <c r="L53" s="56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>
        <v>8000</v>
      </c>
      <c r="Y53" s="57"/>
      <c r="Z53" s="57"/>
      <c r="AA53" s="57"/>
      <c r="AB53" s="57"/>
      <c r="AC53" s="57"/>
      <c r="AD53" s="86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</row>
    <row r="54" spans="1:1024" x14ac:dyDescent="0.3">
      <c r="A54" s="94" t="s">
        <v>50</v>
      </c>
      <c r="B54" s="94"/>
      <c r="C54" s="94"/>
      <c r="D54" s="94"/>
      <c r="E54" s="91" t="s">
        <v>51</v>
      </c>
      <c r="F54" s="97">
        <f>+P10</f>
        <v>10000</v>
      </c>
      <c r="G54" s="97"/>
      <c r="H54" s="96" t="s">
        <v>52</v>
      </c>
      <c r="I54" s="86"/>
      <c r="J54" s="56"/>
      <c r="K54" s="56" t="s">
        <v>25</v>
      </c>
      <c r="L54" s="56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>
        <v>10000</v>
      </c>
      <c r="Y54" s="57"/>
      <c r="Z54" s="57"/>
      <c r="AA54" s="57"/>
      <c r="AB54" s="57"/>
      <c r="AC54" s="57"/>
      <c r="AD54" s="86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</row>
    <row r="55" spans="1:1024" s="11" customFormat="1" x14ac:dyDescent="0.3">
      <c r="A55" s="98" t="s">
        <v>53</v>
      </c>
      <c r="B55" s="98"/>
      <c r="C55" s="98"/>
      <c r="D55" s="98"/>
      <c r="E55" s="99" t="s">
        <v>54</v>
      </c>
      <c r="F55" s="100">
        <f>+P9</f>
        <v>1</v>
      </c>
      <c r="G55" s="100"/>
      <c r="H55" s="101" t="s">
        <v>55</v>
      </c>
      <c r="I55" s="87"/>
      <c r="J55" s="56"/>
      <c r="K55" s="56" t="s">
        <v>56</v>
      </c>
      <c r="L55" s="56" t="s">
        <v>56</v>
      </c>
      <c r="M55" s="56" t="s">
        <v>57</v>
      </c>
      <c r="N55" s="56" t="s">
        <v>58</v>
      </c>
      <c r="O55" s="56" t="s">
        <v>58</v>
      </c>
      <c r="P55" s="56" t="s">
        <v>58</v>
      </c>
      <c r="Q55" s="56" t="s">
        <v>59</v>
      </c>
      <c r="R55" s="56" t="s">
        <v>60</v>
      </c>
      <c r="S55" s="56" t="s">
        <v>60</v>
      </c>
      <c r="T55" s="56"/>
      <c r="U55" s="56"/>
      <c r="V55" s="56"/>
      <c r="W55" s="56"/>
      <c r="X55" s="56">
        <v>15000</v>
      </c>
      <c r="Y55" s="56"/>
      <c r="Z55" s="56"/>
      <c r="AA55" s="56"/>
      <c r="AB55" s="56"/>
      <c r="AC55" s="56"/>
      <c r="AD55" s="87"/>
    </row>
    <row r="56" spans="1:1024" s="11" customFormat="1" x14ac:dyDescent="0.3">
      <c r="A56" s="102" t="s">
        <v>61</v>
      </c>
      <c r="B56" s="102"/>
      <c r="C56" s="102"/>
      <c r="D56" s="102"/>
      <c r="E56" s="102"/>
      <c r="F56" s="102"/>
      <c r="G56" s="102"/>
      <c r="H56" s="102"/>
      <c r="I56" s="87"/>
      <c r="J56" s="56" t="s">
        <v>62</v>
      </c>
      <c r="K56" s="56">
        <v>10</v>
      </c>
      <c r="L56" s="56">
        <v>10</v>
      </c>
      <c r="M56" s="56">
        <v>10</v>
      </c>
      <c r="N56" s="56">
        <v>10</v>
      </c>
      <c r="O56" s="56">
        <v>10</v>
      </c>
      <c r="P56" s="56">
        <v>10</v>
      </c>
      <c r="Q56" s="56">
        <v>10</v>
      </c>
      <c r="R56" s="56">
        <v>10</v>
      </c>
      <c r="S56" s="56">
        <v>10</v>
      </c>
      <c r="T56" s="56"/>
      <c r="U56" s="56"/>
      <c r="V56" s="56"/>
      <c r="W56" s="56"/>
      <c r="X56" s="56">
        <v>17000</v>
      </c>
      <c r="Y56" s="56"/>
      <c r="Z56" s="56"/>
      <c r="AA56" s="56"/>
      <c r="AB56" s="56"/>
      <c r="AC56" s="56"/>
      <c r="AD56" s="87"/>
    </row>
    <row r="57" spans="1:1024" s="11" customFormat="1" x14ac:dyDescent="0.3">
      <c r="A57" s="103" t="s">
        <v>63</v>
      </c>
      <c r="B57" s="103"/>
      <c r="C57" s="103"/>
      <c r="D57" s="103"/>
      <c r="E57" s="104" t="s">
        <v>64</v>
      </c>
      <c r="F57" s="105">
        <f>+F55/2</f>
        <v>0.5</v>
      </c>
      <c r="G57" s="105"/>
      <c r="H57" s="106" t="s">
        <v>55</v>
      </c>
      <c r="I57" s="87"/>
      <c r="J57" s="56" t="s">
        <v>65</v>
      </c>
      <c r="K57" s="56">
        <v>0</v>
      </c>
      <c r="L57" s="56">
        <v>0</v>
      </c>
      <c r="M57" s="56">
        <f>+M11*0.5</f>
        <v>4.2651718254935407</v>
      </c>
      <c r="N57" s="61">
        <f>+M11</f>
        <v>8.5303436509870814</v>
      </c>
      <c r="O57" s="61">
        <f>+N57</f>
        <v>8.5303436509870814</v>
      </c>
      <c r="P57" s="61">
        <f>+O57</f>
        <v>8.5303436509870814</v>
      </c>
      <c r="Q57" s="61">
        <f>+P57</f>
        <v>8.5303436509870814</v>
      </c>
      <c r="R57" s="61">
        <f>+Q57</f>
        <v>8.5303436509870814</v>
      </c>
      <c r="S57" s="61">
        <f>+R57</f>
        <v>8.5303436509870814</v>
      </c>
      <c r="T57" s="56"/>
      <c r="U57" s="56"/>
      <c r="V57" s="56"/>
      <c r="W57" s="56"/>
      <c r="X57" s="56">
        <v>20000</v>
      </c>
      <c r="Y57" s="56"/>
      <c r="Z57" s="56"/>
      <c r="AA57" s="56"/>
      <c r="AB57" s="56"/>
      <c r="AC57" s="56"/>
      <c r="AD57" s="87"/>
    </row>
    <row r="58" spans="1:1024" s="11" customFormat="1" x14ac:dyDescent="0.3">
      <c r="A58" s="94" t="s">
        <v>66</v>
      </c>
      <c r="B58" s="94"/>
      <c r="C58" s="94"/>
      <c r="D58" s="94"/>
      <c r="E58" s="91" t="s">
        <v>67</v>
      </c>
      <c r="F58" s="92">
        <f>+F55*0.3</f>
        <v>0.3</v>
      </c>
      <c r="G58" s="92"/>
      <c r="H58" s="96" t="s">
        <v>55</v>
      </c>
      <c r="I58" s="87"/>
      <c r="J58" s="56" t="s">
        <v>68</v>
      </c>
      <c r="K58" s="56">
        <v>50</v>
      </c>
      <c r="L58" s="56">
        <v>50</v>
      </c>
      <c r="M58" s="56">
        <v>50</v>
      </c>
      <c r="N58" s="56">
        <v>50</v>
      </c>
      <c r="O58" s="56">
        <v>50</v>
      </c>
      <c r="P58" s="56">
        <v>50</v>
      </c>
      <c r="Q58" s="56">
        <v>50</v>
      </c>
      <c r="R58" s="56">
        <v>50</v>
      </c>
      <c r="S58" s="56">
        <v>50</v>
      </c>
      <c r="T58" s="56"/>
      <c r="U58" s="56"/>
      <c r="V58" s="56"/>
      <c r="W58" s="56"/>
      <c r="X58" s="56">
        <v>27000</v>
      </c>
      <c r="Y58" s="56"/>
      <c r="Z58" s="56"/>
      <c r="AA58" s="56"/>
      <c r="AB58" s="56"/>
      <c r="AC58" s="56"/>
      <c r="AD58" s="87"/>
    </row>
    <row r="59" spans="1:1024" s="11" customFormat="1" x14ac:dyDescent="0.3">
      <c r="A59" s="94" t="s">
        <v>69</v>
      </c>
      <c r="B59" s="94"/>
      <c r="C59" s="94"/>
      <c r="D59" s="94"/>
      <c r="E59" s="91" t="s">
        <v>70</v>
      </c>
      <c r="F59" s="92">
        <v>3000</v>
      </c>
      <c r="G59" s="92"/>
      <c r="H59" s="96" t="s">
        <v>71</v>
      </c>
      <c r="I59" s="8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6"/>
      <c r="U59" s="56"/>
      <c r="V59" s="56"/>
      <c r="W59" s="56"/>
      <c r="X59" s="56">
        <v>30000</v>
      </c>
      <c r="Y59" s="56"/>
      <c r="Z59" s="56"/>
      <c r="AA59" s="56"/>
      <c r="AB59" s="56"/>
      <c r="AC59" s="56"/>
      <c r="AD59" s="87"/>
    </row>
    <row r="60" spans="1:1024" x14ac:dyDescent="0.3">
      <c r="A60" s="94" t="s">
        <v>72</v>
      </c>
      <c r="B60" s="94"/>
      <c r="C60" s="94"/>
      <c r="D60" s="94"/>
      <c r="E60" s="91" t="s">
        <v>73</v>
      </c>
      <c r="F60" s="92">
        <f>+(F48*2)*1000</f>
        <v>58800</v>
      </c>
      <c r="G60" s="92"/>
      <c r="H60" s="96" t="s">
        <v>71</v>
      </c>
      <c r="I60" s="87"/>
      <c r="J60" s="57"/>
      <c r="K60" s="56" t="s">
        <v>56</v>
      </c>
      <c r="L60" s="56" t="s">
        <v>56</v>
      </c>
      <c r="M60" s="56" t="s">
        <v>57</v>
      </c>
      <c r="N60" s="56" t="s">
        <v>58</v>
      </c>
      <c r="O60" s="56" t="s">
        <v>58</v>
      </c>
      <c r="P60" s="56" t="s">
        <v>58</v>
      </c>
      <c r="Q60" s="56" t="s">
        <v>59</v>
      </c>
      <c r="R60" s="56" t="s">
        <v>60</v>
      </c>
      <c r="S60" s="56" t="s">
        <v>60</v>
      </c>
      <c r="T60" s="62"/>
      <c r="U60" s="62"/>
      <c r="V60" s="62"/>
      <c r="W60" s="62"/>
      <c r="X60" s="62">
        <v>40000</v>
      </c>
      <c r="Y60" s="62"/>
      <c r="Z60" s="62"/>
      <c r="AA60" s="62"/>
      <c r="AB60" s="62"/>
      <c r="AC60" s="62"/>
      <c r="AD60" s="88"/>
    </row>
    <row r="61" spans="1:1024" x14ac:dyDescent="0.3">
      <c r="A61" s="94" t="s">
        <v>74</v>
      </c>
      <c r="B61" s="94"/>
      <c r="C61" s="94"/>
      <c r="D61" s="94"/>
      <c r="E61" s="91" t="s">
        <v>75</v>
      </c>
      <c r="F61" s="92">
        <f>+(F3*F5)/3/2</f>
        <v>12.125</v>
      </c>
      <c r="G61" s="92"/>
      <c r="H61" s="96" t="s">
        <v>76</v>
      </c>
      <c r="I61" s="87"/>
      <c r="J61" s="56" t="s">
        <v>77</v>
      </c>
      <c r="K61" s="56">
        <v>0</v>
      </c>
      <c r="L61" s="56">
        <v>0</v>
      </c>
      <c r="M61" s="56">
        <f>+F69/2</f>
        <v>2.25</v>
      </c>
      <c r="N61" s="63">
        <f>+F69</f>
        <v>4.5</v>
      </c>
      <c r="O61" s="63">
        <f>+N61</f>
        <v>4.5</v>
      </c>
      <c r="P61" s="63">
        <f>+O61</f>
        <v>4.5</v>
      </c>
      <c r="Q61" s="56">
        <v>0</v>
      </c>
      <c r="R61" s="56">
        <v>0</v>
      </c>
      <c r="S61" s="56">
        <v>0</v>
      </c>
      <c r="T61" s="62"/>
      <c r="U61" s="62"/>
      <c r="V61" s="62"/>
      <c r="W61" s="62"/>
      <c r="X61" s="62">
        <v>50000</v>
      </c>
      <c r="Y61" s="62"/>
      <c r="Z61" s="62"/>
      <c r="AA61" s="62"/>
      <c r="AB61" s="62"/>
      <c r="AC61" s="62"/>
      <c r="AD61" s="88"/>
    </row>
    <row r="62" spans="1:1024" x14ac:dyDescent="0.3">
      <c r="A62" s="94" t="s">
        <v>78</v>
      </c>
      <c r="B62" s="94"/>
      <c r="C62" s="94"/>
      <c r="D62" s="94"/>
      <c r="E62" s="91" t="s">
        <v>79</v>
      </c>
      <c r="F62" s="95">
        <f>+(F54/F61)/3600</f>
        <v>0.22909507445589922</v>
      </c>
      <c r="G62" s="95"/>
      <c r="H62" s="96" t="s">
        <v>80</v>
      </c>
      <c r="I62" s="87"/>
      <c r="J62" s="56" t="s">
        <v>81</v>
      </c>
      <c r="K62" s="56">
        <v>0</v>
      </c>
      <c r="L62" s="56">
        <v>0</v>
      </c>
      <c r="M62" s="56">
        <f>+F72/2</f>
        <v>0.125</v>
      </c>
      <c r="N62" s="56">
        <f>+F72</f>
        <v>0.25</v>
      </c>
      <c r="O62" s="63">
        <f>+N62</f>
        <v>0.25</v>
      </c>
      <c r="P62" s="63">
        <f>+O62</f>
        <v>0.25</v>
      </c>
      <c r="Q62" s="56">
        <f>+F72/4</f>
        <v>6.25E-2</v>
      </c>
      <c r="R62" s="56">
        <f>+F72/4</f>
        <v>6.25E-2</v>
      </c>
      <c r="S62" s="56">
        <f>+R62</f>
        <v>6.25E-2</v>
      </c>
      <c r="T62" s="62"/>
      <c r="U62" s="62"/>
      <c r="V62" s="62"/>
      <c r="W62" s="62"/>
      <c r="X62" s="62">
        <v>60000</v>
      </c>
      <c r="Y62" s="62"/>
      <c r="Z62" s="62"/>
      <c r="AA62" s="62"/>
      <c r="AB62" s="62"/>
      <c r="AC62" s="62"/>
      <c r="AD62" s="88"/>
    </row>
    <row r="63" spans="1:1024" x14ac:dyDescent="0.3">
      <c r="A63" s="94" t="s">
        <v>82</v>
      </c>
      <c r="B63" s="94"/>
      <c r="C63" s="94"/>
      <c r="D63" s="94"/>
      <c r="E63" s="91" t="s">
        <v>83</v>
      </c>
      <c r="F63" s="92">
        <f>+(F59*F60/2)/1000000</f>
        <v>88.2</v>
      </c>
      <c r="G63" s="92"/>
      <c r="H63" s="96" t="s">
        <v>76</v>
      </c>
      <c r="I63" s="87"/>
      <c r="J63" s="56" t="s">
        <v>68</v>
      </c>
      <c r="K63" s="56">
        <v>3</v>
      </c>
      <c r="L63" s="56">
        <v>3</v>
      </c>
      <c r="M63" s="56">
        <v>3</v>
      </c>
      <c r="N63" s="56">
        <v>3</v>
      </c>
      <c r="O63" s="56">
        <v>3</v>
      </c>
      <c r="P63" s="56">
        <v>3</v>
      </c>
      <c r="Q63" s="56">
        <v>3</v>
      </c>
      <c r="R63" s="56">
        <v>3</v>
      </c>
      <c r="S63" s="56">
        <v>3</v>
      </c>
      <c r="T63" s="62"/>
      <c r="U63" s="62"/>
      <c r="V63" s="62"/>
      <c r="W63" s="62"/>
      <c r="X63" s="62">
        <v>70000</v>
      </c>
      <c r="Y63" s="62"/>
      <c r="Z63" s="62"/>
      <c r="AA63" s="62"/>
      <c r="AB63" s="62"/>
      <c r="AC63" s="62"/>
      <c r="AD63" s="88"/>
    </row>
    <row r="64" spans="1:1024" x14ac:dyDescent="0.3">
      <c r="A64" s="98" t="s">
        <v>84</v>
      </c>
      <c r="B64" s="98"/>
      <c r="C64" s="98"/>
      <c r="D64" s="98"/>
      <c r="E64" s="99" t="s">
        <v>85</v>
      </c>
      <c r="F64" s="107">
        <f>+(F54/F63)/1000</f>
        <v>0.11337868480725624</v>
      </c>
      <c r="G64" s="107"/>
      <c r="H64" s="101" t="s">
        <v>80</v>
      </c>
      <c r="I64" s="87"/>
      <c r="J64" s="57"/>
      <c r="K64" s="56" t="s">
        <v>28</v>
      </c>
      <c r="L64" s="57"/>
      <c r="M64" s="57"/>
      <c r="N64" s="57"/>
      <c r="O64" s="57"/>
      <c r="P64" s="57"/>
      <c r="Q64" s="57"/>
      <c r="R64" s="57"/>
      <c r="S64" s="57"/>
      <c r="T64" s="62"/>
      <c r="U64" s="62"/>
      <c r="V64" s="62"/>
      <c r="W64" s="62"/>
      <c r="X64" s="62">
        <v>80000</v>
      </c>
      <c r="Y64" s="62"/>
      <c r="Z64" s="62"/>
      <c r="AA64" s="62"/>
      <c r="AB64" s="62"/>
      <c r="AC64" s="62"/>
      <c r="AD64" s="88"/>
    </row>
    <row r="65" spans="1:30" x14ac:dyDescent="0.3">
      <c r="A65" s="103" t="s">
        <v>86</v>
      </c>
      <c r="B65" s="103"/>
      <c r="C65" s="103"/>
      <c r="D65" s="103"/>
      <c r="E65" s="91" t="s">
        <v>87</v>
      </c>
      <c r="F65" s="105">
        <f>+F55/2</f>
        <v>0.5</v>
      </c>
      <c r="G65" s="105"/>
      <c r="H65" s="96" t="s">
        <v>88</v>
      </c>
      <c r="I65" s="86"/>
      <c r="J65" s="57"/>
      <c r="K65" s="56" t="s">
        <v>56</v>
      </c>
      <c r="L65" s="56" t="s">
        <v>56</v>
      </c>
      <c r="M65" s="56" t="s">
        <v>57</v>
      </c>
      <c r="N65" s="56" t="s">
        <v>58</v>
      </c>
      <c r="O65" s="56" t="s">
        <v>58</v>
      </c>
      <c r="P65" s="56" t="s">
        <v>58</v>
      </c>
      <c r="Q65" s="56" t="s">
        <v>59</v>
      </c>
      <c r="R65" s="56" t="s">
        <v>60</v>
      </c>
      <c r="S65" s="56" t="s">
        <v>60</v>
      </c>
      <c r="T65" s="62"/>
      <c r="U65" s="62"/>
      <c r="V65" s="62"/>
      <c r="W65" s="62"/>
      <c r="X65" s="62">
        <v>90000</v>
      </c>
      <c r="Y65" s="62"/>
      <c r="Z65" s="62"/>
      <c r="AA65" s="62"/>
      <c r="AB65" s="62"/>
      <c r="AC65" s="62"/>
      <c r="AD65" s="88"/>
    </row>
    <row r="66" spans="1:30" x14ac:dyDescent="0.3">
      <c r="A66" s="94" t="s">
        <v>89</v>
      </c>
      <c r="B66" s="94"/>
      <c r="C66" s="94"/>
      <c r="D66" s="94"/>
      <c r="E66" s="91" t="s">
        <v>90</v>
      </c>
      <c r="F66" s="92">
        <f>+F65*0.3</f>
        <v>0.15</v>
      </c>
      <c r="G66" s="92"/>
      <c r="H66" s="96" t="s">
        <v>88</v>
      </c>
      <c r="I66" s="86"/>
      <c r="J66" s="56" t="s">
        <v>62</v>
      </c>
      <c r="K66" s="56">
        <v>0.3</v>
      </c>
      <c r="L66" s="56">
        <v>0.3</v>
      </c>
      <c r="M66" s="56">
        <v>0.3</v>
      </c>
      <c r="N66" s="56">
        <v>0.3</v>
      </c>
      <c r="O66" s="56">
        <v>0.3</v>
      </c>
      <c r="P66" s="56">
        <v>0.3</v>
      </c>
      <c r="Q66" s="56">
        <v>0.3</v>
      </c>
      <c r="R66" s="56">
        <v>0.3</v>
      </c>
      <c r="S66" s="56">
        <v>0.3</v>
      </c>
      <c r="T66" s="62"/>
      <c r="U66" s="62"/>
      <c r="V66" s="62"/>
      <c r="W66" s="62"/>
      <c r="X66" s="62">
        <v>100000</v>
      </c>
      <c r="Y66" s="62"/>
      <c r="Z66" s="62"/>
      <c r="AA66" s="62"/>
      <c r="AB66" s="62"/>
      <c r="AC66" s="62"/>
      <c r="AD66" s="88"/>
    </row>
    <row r="67" spans="1:30" x14ac:dyDescent="0.3">
      <c r="A67" s="94" t="s">
        <v>91</v>
      </c>
      <c r="B67" s="94"/>
      <c r="C67" s="94"/>
      <c r="D67" s="94"/>
      <c r="E67" s="91" t="s">
        <v>92</v>
      </c>
      <c r="F67" s="95">
        <f>+(F66/F54)*1000000</f>
        <v>14.999999999999998</v>
      </c>
      <c r="G67" s="95"/>
      <c r="H67" s="96" t="s">
        <v>93</v>
      </c>
      <c r="I67" s="108"/>
      <c r="J67" s="56" t="s">
        <v>94</v>
      </c>
      <c r="K67" s="61">
        <v>0.2</v>
      </c>
      <c r="L67" s="61">
        <v>0.2</v>
      </c>
      <c r="M67" s="61">
        <f>+M12</f>
        <v>0.22909507445589922</v>
      </c>
      <c r="N67" s="61">
        <f t="shared" ref="N67:S67" si="0">+M67</f>
        <v>0.22909507445589922</v>
      </c>
      <c r="O67" s="61">
        <f t="shared" si="0"/>
        <v>0.22909507445589922</v>
      </c>
      <c r="P67" s="61">
        <f t="shared" si="0"/>
        <v>0.22909507445589922</v>
      </c>
      <c r="Q67" s="61">
        <f t="shared" si="0"/>
        <v>0.22909507445589922</v>
      </c>
      <c r="R67" s="61">
        <f t="shared" si="0"/>
        <v>0.22909507445589922</v>
      </c>
      <c r="S67" s="61">
        <f t="shared" si="0"/>
        <v>0.22909507445589922</v>
      </c>
      <c r="T67" s="62"/>
      <c r="U67" s="62"/>
      <c r="V67" s="62"/>
      <c r="W67" s="62"/>
      <c r="X67" s="62">
        <v>110000</v>
      </c>
      <c r="Y67" s="62"/>
      <c r="Z67" s="62"/>
      <c r="AA67" s="62"/>
      <c r="AB67" s="62"/>
      <c r="AC67" s="62"/>
      <c r="AD67" s="88"/>
    </row>
    <row r="68" spans="1:30" x14ac:dyDescent="0.3">
      <c r="A68" s="94" t="s">
        <v>95</v>
      </c>
      <c r="B68" s="94"/>
      <c r="C68" s="94"/>
      <c r="D68" s="94"/>
      <c r="E68" s="91" t="s">
        <v>96</v>
      </c>
      <c r="F68" s="92">
        <v>70</v>
      </c>
      <c r="G68" s="92"/>
      <c r="H68" s="96" t="s">
        <v>49</v>
      </c>
      <c r="I68" s="86"/>
      <c r="J68" s="56" t="s">
        <v>68</v>
      </c>
      <c r="K68" s="56">
        <v>0.5</v>
      </c>
      <c r="L68" s="56">
        <v>0.5</v>
      </c>
      <c r="M68" s="56">
        <v>0.5</v>
      </c>
      <c r="N68" s="56">
        <v>0.5</v>
      </c>
      <c r="O68" s="56">
        <v>0.5</v>
      </c>
      <c r="P68" s="56">
        <v>0.5</v>
      </c>
      <c r="Q68" s="56">
        <v>0.5</v>
      </c>
      <c r="R68" s="56">
        <v>0.5</v>
      </c>
      <c r="S68" s="56">
        <v>0.5</v>
      </c>
      <c r="T68" s="62"/>
      <c r="U68" s="62"/>
      <c r="V68" s="62"/>
      <c r="W68" s="62"/>
      <c r="X68" s="62">
        <v>120000</v>
      </c>
      <c r="Y68" s="62"/>
      <c r="Z68" s="62"/>
      <c r="AA68" s="62"/>
      <c r="AB68" s="62"/>
      <c r="AC68" s="62"/>
      <c r="AD68" s="88"/>
    </row>
    <row r="69" spans="1:30" x14ac:dyDescent="0.3">
      <c r="A69" s="98" t="s">
        <v>97</v>
      </c>
      <c r="B69" s="98"/>
      <c r="C69" s="98"/>
      <c r="D69" s="98"/>
      <c r="E69" s="99" t="s">
        <v>98</v>
      </c>
      <c r="F69" s="109">
        <f>+F67-(F67*0.7)</f>
        <v>4.5</v>
      </c>
      <c r="G69" s="109"/>
      <c r="H69" s="96" t="s">
        <v>93</v>
      </c>
      <c r="I69" s="86"/>
      <c r="J69" s="57"/>
      <c r="K69" s="56" t="s">
        <v>56</v>
      </c>
      <c r="L69" s="56" t="s">
        <v>56</v>
      </c>
      <c r="M69" s="56" t="s">
        <v>57</v>
      </c>
      <c r="N69" s="56" t="s">
        <v>58</v>
      </c>
      <c r="O69" s="56" t="s">
        <v>58</v>
      </c>
      <c r="P69" s="56" t="s">
        <v>58</v>
      </c>
      <c r="Q69" s="56" t="s">
        <v>59</v>
      </c>
      <c r="R69" s="56" t="s">
        <v>60</v>
      </c>
      <c r="S69" s="56" t="s">
        <v>60</v>
      </c>
      <c r="T69" s="62"/>
      <c r="U69" s="62"/>
      <c r="V69" s="62"/>
      <c r="W69" s="62"/>
      <c r="X69" s="62">
        <v>130000</v>
      </c>
      <c r="Y69" s="62"/>
      <c r="Z69" s="62"/>
      <c r="AA69" s="62"/>
      <c r="AB69" s="62"/>
      <c r="AC69" s="62"/>
      <c r="AD69" s="88"/>
    </row>
    <row r="70" spans="1:30" x14ac:dyDescent="0.3">
      <c r="A70" s="110" t="s">
        <v>99</v>
      </c>
      <c r="B70" s="110"/>
      <c r="C70" s="110"/>
      <c r="D70" s="110"/>
      <c r="E70" s="110"/>
      <c r="F70" s="110"/>
      <c r="G70" s="110"/>
      <c r="H70" s="110"/>
      <c r="I70" s="86"/>
      <c r="J70" s="56" t="s">
        <v>100</v>
      </c>
      <c r="K70" s="56">
        <v>0.1</v>
      </c>
      <c r="L70" s="56">
        <v>0.1</v>
      </c>
      <c r="M70" s="56">
        <v>0.1</v>
      </c>
      <c r="N70" s="56">
        <v>0.1</v>
      </c>
      <c r="O70" s="56">
        <v>0.1</v>
      </c>
      <c r="P70" s="56">
        <v>0.1</v>
      </c>
      <c r="Q70" s="56">
        <v>0.1</v>
      </c>
      <c r="R70" s="56">
        <v>0.1</v>
      </c>
      <c r="S70" s="56">
        <v>0.1</v>
      </c>
      <c r="T70" s="62"/>
      <c r="U70" s="62"/>
      <c r="V70" s="62"/>
      <c r="W70" s="62"/>
      <c r="X70" s="62">
        <v>140000</v>
      </c>
      <c r="Y70" s="62"/>
      <c r="Z70" s="62"/>
      <c r="AA70" s="62"/>
      <c r="AB70" s="62"/>
      <c r="AC70" s="62"/>
      <c r="AD70" s="88"/>
    </row>
    <row r="71" spans="1:30" x14ac:dyDescent="0.3">
      <c r="A71" s="103" t="s">
        <v>101</v>
      </c>
      <c r="B71" s="103"/>
      <c r="C71" s="103"/>
      <c r="D71" s="103"/>
      <c r="E71" s="104" t="s">
        <v>102</v>
      </c>
      <c r="F71" s="105">
        <f>+F55/2</f>
        <v>0.5</v>
      </c>
      <c r="G71" s="105"/>
      <c r="H71" s="106" t="s">
        <v>55</v>
      </c>
      <c r="I71" s="86"/>
      <c r="J71" s="56" t="s">
        <v>103</v>
      </c>
      <c r="K71" s="61">
        <v>0</v>
      </c>
      <c r="L71" s="61">
        <v>0</v>
      </c>
      <c r="M71" s="61">
        <f>+M13</f>
        <v>0.11337868480725624</v>
      </c>
      <c r="N71" s="61">
        <f t="shared" ref="N71:S71" si="1">+M71</f>
        <v>0.11337868480725624</v>
      </c>
      <c r="O71" s="61">
        <f t="shared" si="1"/>
        <v>0.11337868480725624</v>
      </c>
      <c r="P71" s="61">
        <f t="shared" si="1"/>
        <v>0.11337868480725624</v>
      </c>
      <c r="Q71" s="61">
        <f t="shared" si="1"/>
        <v>0.11337868480725624</v>
      </c>
      <c r="R71" s="61">
        <f t="shared" si="1"/>
        <v>0.11337868480725624</v>
      </c>
      <c r="S71" s="61">
        <f t="shared" si="1"/>
        <v>0.11337868480725624</v>
      </c>
      <c r="T71" s="62"/>
      <c r="U71" s="62"/>
      <c r="V71" s="62"/>
      <c r="W71" s="62"/>
      <c r="X71" s="62">
        <v>150000</v>
      </c>
      <c r="Y71" s="62"/>
      <c r="Z71" s="62"/>
      <c r="AA71" s="62"/>
      <c r="AB71" s="62"/>
      <c r="AC71" s="62"/>
      <c r="AD71" s="88"/>
    </row>
    <row r="72" spans="1:30" x14ac:dyDescent="0.3">
      <c r="A72" s="94" t="s">
        <v>104</v>
      </c>
      <c r="B72" s="94"/>
      <c r="C72" s="94"/>
      <c r="D72" s="94"/>
      <c r="E72" s="91" t="s">
        <v>105</v>
      </c>
      <c r="F72" s="92">
        <f>+F71/2</f>
        <v>0.25</v>
      </c>
      <c r="G72" s="92"/>
      <c r="H72" s="96" t="s">
        <v>55</v>
      </c>
      <c r="I72" s="86"/>
      <c r="J72" s="56" t="s">
        <v>68</v>
      </c>
      <c r="K72" s="56">
        <v>0.45</v>
      </c>
      <c r="L72" s="56">
        <v>0.5</v>
      </c>
      <c r="M72" s="56">
        <v>0.5</v>
      </c>
      <c r="N72" s="56">
        <v>0.5</v>
      </c>
      <c r="O72" s="56">
        <v>0.5</v>
      </c>
      <c r="P72" s="56">
        <v>0.5</v>
      </c>
      <c r="Q72" s="56">
        <v>0.5</v>
      </c>
      <c r="R72" s="56">
        <v>0.5</v>
      </c>
      <c r="S72" s="56">
        <v>0.5</v>
      </c>
      <c r="T72" s="62"/>
      <c r="U72" s="62"/>
      <c r="V72" s="62"/>
      <c r="W72" s="62"/>
      <c r="X72" s="62">
        <v>160000</v>
      </c>
      <c r="Y72" s="62"/>
      <c r="Z72" s="62"/>
      <c r="AA72" s="62"/>
      <c r="AB72" s="62"/>
      <c r="AC72" s="62"/>
      <c r="AD72" s="88"/>
    </row>
    <row r="73" spans="1:30" x14ac:dyDescent="0.3">
      <c r="A73" s="94" t="s">
        <v>106</v>
      </c>
      <c r="B73" s="94"/>
      <c r="C73" s="94"/>
      <c r="D73" s="94"/>
      <c r="E73" s="91" t="s">
        <v>107</v>
      </c>
      <c r="F73" s="92">
        <f>+F71*0.1</f>
        <v>0.05</v>
      </c>
      <c r="G73" s="92"/>
      <c r="H73" s="96" t="s">
        <v>55</v>
      </c>
      <c r="I73" s="86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>
        <v>170000</v>
      </c>
      <c r="Y73" s="62"/>
      <c r="Z73" s="62"/>
      <c r="AA73" s="62"/>
      <c r="AB73" s="62"/>
      <c r="AC73" s="62"/>
      <c r="AD73" s="88"/>
    </row>
    <row r="74" spans="1:30" x14ac:dyDescent="0.3">
      <c r="A74" s="66" t="s">
        <v>108</v>
      </c>
      <c r="B74" s="66"/>
      <c r="C74" s="66"/>
      <c r="D74" s="66"/>
      <c r="E74" s="3" t="s">
        <v>92</v>
      </c>
      <c r="F74" s="68">
        <f>+F73/F54</f>
        <v>5.0000000000000004E-6</v>
      </c>
      <c r="G74" s="68"/>
      <c r="H74" s="6" t="s">
        <v>93</v>
      </c>
      <c r="I74" s="9"/>
      <c r="X74" s="111">
        <v>180000</v>
      </c>
    </row>
    <row r="75" spans="1:30" x14ac:dyDescent="0.3">
      <c r="A75" s="66" t="s">
        <v>109</v>
      </c>
      <c r="B75" s="66"/>
      <c r="C75" s="66"/>
      <c r="D75" s="66"/>
      <c r="E75" s="3" t="s">
        <v>110</v>
      </c>
      <c r="F75" s="69">
        <v>60</v>
      </c>
      <c r="G75" s="69"/>
      <c r="H75" s="6" t="s">
        <v>49</v>
      </c>
      <c r="I75" s="9"/>
    </row>
    <row r="76" spans="1:30" x14ac:dyDescent="0.3">
      <c r="A76" s="70" t="s">
        <v>111</v>
      </c>
      <c r="B76" s="70"/>
      <c r="C76" s="70"/>
      <c r="D76" s="70"/>
      <c r="E76" s="12"/>
      <c r="F76" s="71">
        <f>+F74*0.4</f>
        <v>2.0000000000000003E-6</v>
      </c>
      <c r="G76" s="71"/>
      <c r="H76" s="13"/>
      <c r="I76" s="9"/>
    </row>
    <row r="77" spans="1:30" x14ac:dyDescent="0.3">
      <c r="A77" s="14" t="s">
        <v>112</v>
      </c>
      <c r="B77" s="15"/>
      <c r="C77" s="15"/>
      <c r="D77" s="16"/>
      <c r="E77" s="17" t="s">
        <v>113</v>
      </c>
      <c r="F77" s="18"/>
      <c r="G77" s="19">
        <v>3</v>
      </c>
      <c r="H77" s="6" t="s">
        <v>93</v>
      </c>
      <c r="I77" s="9"/>
    </row>
    <row r="78" spans="1:30" x14ac:dyDescent="0.3">
      <c r="A78" s="66" t="s">
        <v>114</v>
      </c>
      <c r="B78" s="66"/>
      <c r="C78" s="66"/>
      <c r="D78" s="66"/>
      <c r="E78" s="3" t="s">
        <v>113</v>
      </c>
      <c r="F78" s="67">
        <f>+F76+F69</f>
        <v>4.5000020000000003</v>
      </c>
      <c r="G78" s="67"/>
      <c r="H78" s="6" t="s">
        <v>93</v>
      </c>
      <c r="I78" s="20"/>
    </row>
  </sheetData>
  <mergeCells count="99">
    <mergeCell ref="A2:D2"/>
    <mergeCell ref="F2:G2"/>
    <mergeCell ref="J2:L10"/>
    <mergeCell ref="M2:O2"/>
    <mergeCell ref="A3:D3"/>
    <mergeCell ref="F3:G3"/>
    <mergeCell ref="M3:O3"/>
    <mergeCell ref="A4:D4"/>
    <mergeCell ref="F4:G4"/>
    <mergeCell ref="M4:O4"/>
    <mergeCell ref="A5:D5"/>
    <mergeCell ref="F5:G5"/>
    <mergeCell ref="M5:O5"/>
    <mergeCell ref="A6:D6"/>
    <mergeCell ref="F6:G6"/>
    <mergeCell ref="M6:O6"/>
    <mergeCell ref="A7:D7"/>
    <mergeCell ref="F7:G7"/>
    <mergeCell ref="M7:O7"/>
    <mergeCell ref="A8:D8"/>
    <mergeCell ref="F8:G8"/>
    <mergeCell ref="M8:O8"/>
    <mergeCell ref="A9:D9"/>
    <mergeCell ref="F9:G9"/>
    <mergeCell ref="M9:O9"/>
    <mergeCell ref="A10:D10"/>
    <mergeCell ref="F10:G10"/>
    <mergeCell ref="M10:O10"/>
    <mergeCell ref="A11:D11"/>
    <mergeCell ref="F11:G11"/>
    <mergeCell ref="J11:L11"/>
    <mergeCell ref="A12:D12"/>
    <mergeCell ref="F12:G12"/>
    <mergeCell ref="J12:L12"/>
    <mergeCell ref="A13:D13"/>
    <mergeCell ref="F13:G13"/>
    <mergeCell ref="J13:L13"/>
    <mergeCell ref="A14:D14"/>
    <mergeCell ref="F14:G14"/>
    <mergeCell ref="A47:D47"/>
    <mergeCell ref="F47:G47"/>
    <mergeCell ref="A48:D48"/>
    <mergeCell ref="F48:G48"/>
    <mergeCell ref="A49:D49"/>
    <mergeCell ref="F49:G49"/>
    <mergeCell ref="A50:D50"/>
    <mergeCell ref="F50:G50"/>
    <mergeCell ref="A51:D51"/>
    <mergeCell ref="F51:G51"/>
    <mergeCell ref="A52:D52"/>
    <mergeCell ref="F52:G52"/>
    <mergeCell ref="A53:D53"/>
    <mergeCell ref="F53:G53"/>
    <mergeCell ref="A54:D54"/>
    <mergeCell ref="F54:G54"/>
    <mergeCell ref="A55:D55"/>
    <mergeCell ref="F55:G55"/>
    <mergeCell ref="A56:H56"/>
    <mergeCell ref="A57:D57"/>
    <mergeCell ref="F57:G57"/>
    <mergeCell ref="A58:D58"/>
    <mergeCell ref="F58:G58"/>
    <mergeCell ref="A59:D59"/>
    <mergeCell ref="F59:G59"/>
    <mergeCell ref="A60:D60"/>
    <mergeCell ref="F60:G60"/>
    <mergeCell ref="A61:D61"/>
    <mergeCell ref="F61:G61"/>
    <mergeCell ref="A62:D62"/>
    <mergeCell ref="F62:G62"/>
    <mergeCell ref="A63:D63"/>
    <mergeCell ref="F63:G63"/>
    <mergeCell ref="A64:D64"/>
    <mergeCell ref="F64:G64"/>
    <mergeCell ref="A65:D65"/>
    <mergeCell ref="F65:G65"/>
    <mergeCell ref="A66:D66"/>
    <mergeCell ref="F66:G66"/>
    <mergeCell ref="A67:D67"/>
    <mergeCell ref="F67:G67"/>
    <mergeCell ref="A68:D68"/>
    <mergeCell ref="F68:G68"/>
    <mergeCell ref="A69:D69"/>
    <mergeCell ref="F69:G69"/>
    <mergeCell ref="A70:H70"/>
    <mergeCell ref="A71:D71"/>
    <mergeCell ref="F71:G71"/>
    <mergeCell ref="A72:D72"/>
    <mergeCell ref="F72:G72"/>
    <mergeCell ref="A73:D73"/>
    <mergeCell ref="F73:G73"/>
    <mergeCell ref="A78:D78"/>
    <mergeCell ref="F78:G78"/>
    <mergeCell ref="A74:D74"/>
    <mergeCell ref="F74:G74"/>
    <mergeCell ref="A75:D75"/>
    <mergeCell ref="F75:G75"/>
    <mergeCell ref="A76:D76"/>
    <mergeCell ref="F76:G76"/>
  </mergeCells>
  <dataValidations count="1">
    <dataValidation type="list" allowBlank="1" showInputMessage="1" showErrorMessage="1" sqref="P10" xr:uid="{00000000-0002-0000-0000-000000000000}">
      <formula1>$X$52:$X$74</formula1>
    </dataValidation>
  </dataValidations>
  <pageMargins left="0.23622047244094491" right="0.23622047244094491" top="0.15748031496062992" bottom="0.15748031496062992" header="0.31496062992125984" footer="0.31496062992125984"/>
  <pageSetup paperSize="9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4" x14ac:dyDescent="0.3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dc:description/>
  <cp:lastModifiedBy>Massimo Vita</cp:lastModifiedBy>
  <cp:revision>3</cp:revision>
  <cp:lastPrinted>2017-12-26T05:39:34Z</cp:lastPrinted>
  <dcterms:created xsi:type="dcterms:W3CDTF">2010-12-14T16:54:17Z</dcterms:created>
  <dcterms:modified xsi:type="dcterms:W3CDTF">2018-06-14T05:10:31Z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